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<sst xmlns="http://schemas.openxmlformats.org/spreadsheetml/2006/main" count="268" uniqueCount="55">
  <si>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</si>
  <si>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</si>
  <si>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</si>
  <si>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</si>
  <si>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</si>
  <si>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</si>
  <si>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</si>
  <si>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</si>
  <si>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</si>
  <si>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</si>
  <si>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</si>
  <si>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</si>
  <si>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</si>
  <si>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</si>
  <si>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</si>
  <si>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</si>
  <si>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</si>
  <si>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</si>
  <si>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</si>
  <si>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</si>
  <si>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</si>
  <si>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</si>
  <si>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</si>
  <si>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</si>
  <si>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</si>
  <si>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 раз в год</t>
  </si>
  <si>
    <t>3 раз в год</t>
  </si>
  <si>
    <t>4 раз в год</t>
  </si>
  <si>
    <t>5 раз в год</t>
  </si>
  <si>
    <t>16</t>
  </si>
  <si>
    <t>8</t>
  </si>
  <si>
    <t>10, корп. 1</t>
  </si>
  <si>
    <t>Лот №1  Маймаксанский территориальный округ</t>
  </si>
  <si>
    <t>ул. Котовского</t>
  </si>
  <si>
    <t xml:space="preserve">ул. Котовского </t>
  </si>
  <si>
    <t>ул. Моряка</t>
  </si>
  <si>
    <t>ул. Юнг ВМФ</t>
  </si>
  <si>
    <t>13, корп.1</t>
  </si>
  <si>
    <t>14</t>
  </si>
  <si>
    <t>10, корп.3</t>
  </si>
  <si>
    <t>8, корп.2</t>
  </si>
  <si>
    <t>8, корп.1</t>
  </si>
  <si>
    <t>5</t>
  </si>
  <si>
    <t>4</t>
  </si>
  <si>
    <t>13</t>
  </si>
  <si>
    <t>17</t>
  </si>
  <si>
    <t>КОТОВСКОГО ул.</t>
  </si>
  <si>
    <t>ЮНГ ВМФ ул.</t>
  </si>
  <si>
    <t>МОРЯКА ул.</t>
  </si>
  <si>
    <t>МИРНАЯ ул.</t>
  </si>
  <si>
    <t>15, корп.1</t>
  </si>
  <si>
    <t>7, корп. 1</t>
  </si>
  <si>
    <t>5, корп.1</t>
  </si>
  <si>
    <t>5, корп.2</t>
  </si>
  <si>
    <t>7, корп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</si>
</sst>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7" fillId="33" borderId="17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81" zoomScaleNormal="81" zoomScaleSheetLayoutView="100" zoomScalePageLayoutView="34" workbookViewId="0" topLeftCell="A1">
      <pane xSplit="2" ySplit="13" topLeftCell="S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Z21" sqref="Z21:AA21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4" width="11.125" style="8" customWidth="1"/>
    <col min="5" max="5" width="11.375" style="8" customWidth="1"/>
    <col min="6" max="32" width="12.75390625" style="8" customWidth="1"/>
    <col min="33" max="16384" width="9.125" style="8" customWidth="1"/>
  </cols>
  <sheetData>
    <row r="1" spans="2:11" ht="15.75">
      <c r="B1" s="6"/>
      <c r="C1" s="6"/>
      <c r="D1" s="6"/>
      <c r="E1" s="2"/>
      <c r="F1" s="6"/>
      <c r="G1" s="2"/>
      <c r="H1" s="2"/>
      <c r="I1" s="6"/>
      <c r="J1" s="43"/>
      <c r="K1" s="44"/>
    </row>
    <row r="2" spans="2:14" ht="29.25" customHeight="1">
      <c r="B2" s="5"/>
      <c r="C2" s="5"/>
      <c r="D2" s="5"/>
      <c r="E2" s="2"/>
      <c r="F2" s="5"/>
      <c r="G2" s="2"/>
      <c r="H2" s="2"/>
      <c r="I2" s="5"/>
      <c r="J2" s="43"/>
      <c r="K2" s="44"/>
      <c r="L2" s="59" t="s">
        <v>23</v>
      </c>
      <c r="M2" s="59"/>
      <c r="N2" s="59"/>
    </row>
    <row r="3" spans="2:14" ht="44.25" customHeight="1">
      <c r="B3" s="5"/>
      <c r="C3" s="5"/>
      <c r="D3" s="5"/>
      <c r="E3" s="2"/>
      <c r="F3" s="5"/>
      <c r="G3" s="2"/>
      <c r="H3" s="2"/>
      <c r="I3" s="5"/>
      <c r="J3" s="43"/>
      <c r="K3" s="44"/>
      <c r="L3" s="59" t="s">
        <v>24</v>
      </c>
      <c r="M3" s="59"/>
      <c r="N3" s="59"/>
    </row>
    <row r="4" spans="1:9" ht="14.25" customHeight="1">
      <c r="A4" s="9"/>
      <c r="B4" s="3"/>
      <c r="C4" s="3"/>
      <c r="D4" s="3"/>
      <c r="F4" s="3"/>
      <c r="I4" s="3"/>
    </row>
    <row r="5" spans="1:9" s="10" customFormat="1" ht="54.75" customHeight="1">
      <c r="A5" s="62" t="s">
        <v>22</v>
      </c>
      <c r="B5" s="62"/>
      <c r="C5" s="42"/>
      <c r="D5" s="42"/>
      <c r="E5" s="42"/>
      <c r="F5" s="42"/>
      <c r="G5" s="42"/>
      <c r="H5" s="42"/>
      <c r="I5" s="42"/>
    </row>
    <row r="6" spans="1:5" ht="18.75" customHeight="1">
      <c r="A6" s="64" t="s">
        <v>32</v>
      </c>
      <c r="B6" s="64"/>
      <c r="C6" s="64"/>
      <c r="D6" s="64"/>
      <c r="E6" s="64"/>
    </row>
    <row r="7" spans="1:21" s="11" customFormat="1" ht="65.25" customHeight="1">
      <c r="A7" s="63" t="s">
        <v>7</v>
      </c>
      <c r="B7" s="63" t="s">
        <v>8</v>
      </c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0"/>
      <c r="R7" s="40"/>
      <c r="S7" s="40"/>
      <c r="T7" s="40"/>
      <c r="U7" s="40"/>
    </row>
    <row r="8" spans="1:32" s="11" customFormat="1" ht="49.5" customHeight="1">
      <c r="A8" s="63"/>
      <c r="B8" s="63"/>
      <c r="C8" s="46" t="s">
        <v>33</v>
      </c>
      <c r="D8" s="46" t="s">
        <v>34</v>
      </c>
      <c r="E8" s="46" t="s">
        <v>35</v>
      </c>
      <c r="F8" s="46" t="s">
        <v>35</v>
      </c>
      <c r="G8" s="46" t="s">
        <v>35</v>
      </c>
      <c r="H8" s="46" t="s">
        <v>35</v>
      </c>
      <c r="I8" s="46" t="s">
        <v>36</v>
      </c>
      <c r="J8" s="46" t="s">
        <v>34</v>
      </c>
      <c r="K8" s="46" t="s">
        <v>34</v>
      </c>
      <c r="L8" s="46" t="s">
        <v>34</v>
      </c>
      <c r="M8" s="46" t="s">
        <v>34</v>
      </c>
      <c r="N8" s="50" t="s">
        <v>46</v>
      </c>
      <c r="O8" s="50" t="s">
        <v>46</v>
      </c>
      <c r="P8" s="50" t="s">
        <v>47</v>
      </c>
      <c r="Q8" s="50" t="s">
        <v>48</v>
      </c>
      <c r="R8" s="50" t="s">
        <v>47</v>
      </c>
      <c r="S8" s="50" t="s">
        <v>47</v>
      </c>
      <c r="T8" s="50" t="s">
        <v>47</v>
      </c>
      <c r="U8" s="50" t="s">
        <v>47</v>
      </c>
      <c r="V8" s="50" t="s">
        <v>48</v>
      </c>
      <c r="W8" s="50" t="s">
        <v>49</v>
      </c>
      <c r="X8" s="50" t="s">
        <v>48</v>
      </c>
      <c r="Y8" s="50" t="s">
        <v>48</v>
      </c>
      <c r="Z8" s="50" t="s">
        <v>46</v>
      </c>
      <c r="AA8" s="50" t="s">
        <v>47</v>
      </c>
      <c r="AB8" s="50" t="s">
        <v>47</v>
      </c>
      <c r="AC8" s="50" t="s">
        <v>47</v>
      </c>
      <c r="AD8" s="50" t="s">
        <v>47</v>
      </c>
      <c r="AE8" s="50" t="s">
        <v>46</v>
      </c>
      <c r="AF8" s="50" t="s">
        <v>46</v>
      </c>
    </row>
    <row r="9" spans="1:32" ht="13.5" customHeight="1">
      <c r="A9" s="1"/>
      <c r="B9" s="1"/>
      <c r="C9" s="47" t="s">
        <v>37</v>
      </c>
      <c r="D9" s="47" t="s">
        <v>38</v>
      </c>
      <c r="E9" s="47" t="s">
        <v>39</v>
      </c>
      <c r="F9" s="47" t="s">
        <v>40</v>
      </c>
      <c r="G9" s="47" t="s">
        <v>41</v>
      </c>
      <c r="H9" s="47" t="s">
        <v>42</v>
      </c>
      <c r="I9" s="47" t="s">
        <v>29</v>
      </c>
      <c r="J9" s="47" t="s">
        <v>43</v>
      </c>
      <c r="K9" s="47" t="s">
        <v>30</v>
      </c>
      <c r="L9" s="47" t="s">
        <v>44</v>
      </c>
      <c r="M9" s="47" t="s">
        <v>45</v>
      </c>
      <c r="N9" s="51">
        <v>3</v>
      </c>
      <c r="O9" s="51">
        <v>5</v>
      </c>
      <c r="P9" s="51">
        <v>20</v>
      </c>
      <c r="Q9" s="51">
        <v>12</v>
      </c>
      <c r="R9" s="51">
        <v>5</v>
      </c>
      <c r="S9" s="51">
        <v>11</v>
      </c>
      <c r="T9" s="51">
        <v>15</v>
      </c>
      <c r="U9" s="51" t="s">
        <v>50</v>
      </c>
      <c r="V9" s="51">
        <v>10</v>
      </c>
      <c r="W9" s="51">
        <v>6</v>
      </c>
      <c r="X9" s="51">
        <v>1</v>
      </c>
      <c r="Y9" s="51" t="s">
        <v>31</v>
      </c>
      <c r="Z9" s="51" t="s">
        <v>51</v>
      </c>
      <c r="AA9" s="51">
        <v>3</v>
      </c>
      <c r="AB9" s="51" t="s">
        <v>52</v>
      </c>
      <c r="AC9" s="51" t="s">
        <v>53</v>
      </c>
      <c r="AD9" s="51" t="s">
        <v>54</v>
      </c>
      <c r="AE9" s="51">
        <v>2</v>
      </c>
      <c r="AF9" s="51">
        <v>9</v>
      </c>
    </row>
    <row r="10" spans="1:32" ht="13.5" customHeight="1">
      <c r="A10" s="1"/>
      <c r="B10" s="1" t="s">
        <v>9</v>
      </c>
      <c r="C10" s="48">
        <v>488.5</v>
      </c>
      <c r="D10" s="48">
        <v>435.3</v>
      </c>
      <c r="E10" s="48">
        <v>301.8</v>
      </c>
      <c r="F10" s="48">
        <v>568.7</v>
      </c>
      <c r="G10" s="48">
        <v>545.3</v>
      </c>
      <c r="H10" s="48">
        <v>601.7</v>
      </c>
      <c r="I10" s="48">
        <v>486.7</v>
      </c>
      <c r="J10" s="48">
        <v>570.1</v>
      </c>
      <c r="K10" s="48">
        <v>458.6</v>
      </c>
      <c r="L10" s="48">
        <v>495.6</v>
      </c>
      <c r="M10" s="49">
        <v>524.7</v>
      </c>
      <c r="N10" s="48">
        <v>574.9</v>
      </c>
      <c r="O10" s="48">
        <v>590.8</v>
      </c>
      <c r="P10" s="48">
        <v>670.5</v>
      </c>
      <c r="Q10" s="48">
        <v>612</v>
      </c>
      <c r="R10" s="48">
        <v>750.6</v>
      </c>
      <c r="S10" s="48">
        <v>722.7</v>
      </c>
      <c r="T10" s="48">
        <v>558.1</v>
      </c>
      <c r="U10" s="48">
        <v>772.5</v>
      </c>
      <c r="V10" s="48">
        <v>614.6</v>
      </c>
      <c r="W10" s="48">
        <v>337.8</v>
      </c>
      <c r="X10" s="48">
        <v>560.6</v>
      </c>
      <c r="Y10" s="48">
        <v>546.8</v>
      </c>
      <c r="Z10" s="48">
        <v>320.6</v>
      </c>
      <c r="AA10" s="48">
        <v>514.1</v>
      </c>
      <c r="AB10" s="48">
        <v>532.9</v>
      </c>
      <c r="AC10" s="48">
        <v>523.9</v>
      </c>
      <c r="AD10" s="48">
        <v>513.3</v>
      </c>
      <c r="AE10" s="48">
        <v>556.7</v>
      </c>
      <c r="AF10" s="48">
        <v>447.5</v>
      </c>
    </row>
    <row r="11" spans="1:32" ht="13.5" customHeight="1" thickBot="1">
      <c r="A11" s="1"/>
      <c r="B11" s="7" t="s">
        <v>10</v>
      </c>
      <c r="C11" s="48">
        <v>488.5</v>
      </c>
      <c r="D11" s="48">
        <v>435.3</v>
      </c>
      <c r="E11" s="48">
        <v>301.8</v>
      </c>
      <c r="F11" s="48">
        <v>568.7</v>
      </c>
      <c r="G11" s="48">
        <v>545.3</v>
      </c>
      <c r="H11" s="48">
        <v>601.7</v>
      </c>
      <c r="I11" s="48">
        <v>486.7</v>
      </c>
      <c r="J11" s="48">
        <v>570.1</v>
      </c>
      <c r="K11" s="48">
        <v>458.6</v>
      </c>
      <c r="L11" s="48">
        <v>495.6</v>
      </c>
      <c r="M11" s="49">
        <v>524.7</v>
      </c>
      <c r="N11" s="48">
        <v>574.9</v>
      </c>
      <c r="O11" s="48">
        <v>590.8</v>
      </c>
      <c r="P11" s="48">
        <v>670.5</v>
      </c>
      <c r="Q11" s="48">
        <v>612</v>
      </c>
      <c r="R11" s="48">
        <v>750.6</v>
      </c>
      <c r="S11" s="48">
        <v>722.7</v>
      </c>
      <c r="T11" s="48">
        <v>558.1</v>
      </c>
      <c r="U11" s="48">
        <v>772.5</v>
      </c>
      <c r="V11" s="48">
        <v>614.6</v>
      </c>
      <c r="W11" s="48">
        <v>337.8</v>
      </c>
      <c r="X11" s="48">
        <v>560.6</v>
      </c>
      <c r="Y11" s="48">
        <v>546.8</v>
      </c>
      <c r="Z11" s="48">
        <v>320.6</v>
      </c>
      <c r="AA11" s="48">
        <v>514.1</v>
      </c>
      <c r="AB11" s="48">
        <v>532.9</v>
      </c>
      <c r="AC11" s="48">
        <v>523.9</v>
      </c>
      <c r="AD11" s="48">
        <v>513.3</v>
      </c>
      <c r="AE11" s="48">
        <v>556.7</v>
      </c>
      <c r="AF11" s="48">
        <v>447.5</v>
      </c>
    </row>
    <row r="12" spans="1:32" ht="13.5" customHeight="1" thickTop="1">
      <c r="A12" s="55" t="s">
        <v>6</v>
      </c>
      <c r="B12" s="17" t="s">
        <v>3</v>
      </c>
      <c r="C12" s="22">
        <f>C11*45%/100</f>
        <v>2.1982500000000003</v>
      </c>
      <c r="D12" s="22">
        <f>D11*25%/100</f>
        <v>1.08825</v>
      </c>
      <c r="E12" s="22">
        <f aca="true" t="shared" si="0" ref="E12:P12">E11*45%/100</f>
        <v>1.3581</v>
      </c>
      <c r="F12" s="22">
        <f t="shared" si="0"/>
        <v>2.5591500000000003</v>
      </c>
      <c r="G12" s="22">
        <f t="shared" si="0"/>
        <v>2.45385</v>
      </c>
      <c r="H12" s="22">
        <f t="shared" si="0"/>
        <v>2.7076500000000006</v>
      </c>
      <c r="I12" s="22">
        <f t="shared" si="0"/>
        <v>2.19015</v>
      </c>
      <c r="J12" s="22">
        <f t="shared" si="0"/>
        <v>2.5654500000000002</v>
      </c>
      <c r="K12" s="22">
        <f t="shared" si="0"/>
        <v>2.0637</v>
      </c>
      <c r="L12" s="22">
        <f t="shared" si="0"/>
        <v>2.2302</v>
      </c>
      <c r="M12" s="22">
        <f>M11*25%/100</f>
        <v>1.3117500000000002</v>
      </c>
      <c r="N12" s="22">
        <f>N11*25%/100</f>
        <v>1.43725</v>
      </c>
      <c r="O12" s="22">
        <f t="shared" si="0"/>
        <v>2.6586000000000003</v>
      </c>
      <c r="P12" s="22">
        <f t="shared" si="0"/>
        <v>3.01725</v>
      </c>
      <c r="Q12" s="22">
        <f aca="true" t="shared" si="1" ref="Q12:Y12">Q11*45%/100</f>
        <v>2.7540000000000004</v>
      </c>
      <c r="R12" s="22">
        <f t="shared" si="1"/>
        <v>3.3777000000000004</v>
      </c>
      <c r="S12" s="22">
        <f t="shared" si="1"/>
        <v>3.2521500000000003</v>
      </c>
      <c r="T12" s="22">
        <f t="shared" si="1"/>
        <v>2.51145</v>
      </c>
      <c r="U12" s="22">
        <f t="shared" si="1"/>
        <v>3.47625</v>
      </c>
      <c r="V12" s="22">
        <f t="shared" si="1"/>
        <v>2.7657</v>
      </c>
      <c r="W12" s="22">
        <f t="shared" si="1"/>
        <v>1.5201000000000002</v>
      </c>
      <c r="X12" s="22">
        <f t="shared" si="1"/>
        <v>2.5227</v>
      </c>
      <c r="Y12" s="22">
        <f t="shared" si="1"/>
        <v>2.4606</v>
      </c>
      <c r="Z12" s="22">
        <f>Z11*25%/100</f>
        <v>0.8015000000000001</v>
      </c>
      <c r="AA12" s="22">
        <f>AA11*25%/100</f>
        <v>1.28525</v>
      </c>
      <c r="AB12" s="22">
        <f>AB11*45%/100</f>
        <v>2.39805</v>
      </c>
      <c r="AC12" s="22">
        <f>AC11*45%/100</f>
        <v>2.35755</v>
      </c>
      <c r="AD12" s="22">
        <f>AD11*45%/100</f>
        <v>2.30985</v>
      </c>
      <c r="AE12" s="22">
        <f>AE11*45%/100</f>
        <v>2.50515</v>
      </c>
      <c r="AF12" s="22">
        <f>AF11*45%/100</f>
        <v>2.01375</v>
      </c>
    </row>
    <row r="13" spans="1:32" s="10" customFormat="1" ht="13.5" customHeight="1">
      <c r="A13" s="56"/>
      <c r="B13" s="14" t="s">
        <v>13</v>
      </c>
      <c r="C13" s="23">
        <f aca="true" t="shared" si="2" ref="C13:Q13">1007.68*C12</f>
        <v>2215.13256</v>
      </c>
      <c r="D13" s="23">
        <f t="shared" si="2"/>
        <v>1096.6077599999999</v>
      </c>
      <c r="E13" s="23">
        <f t="shared" si="2"/>
        <v>1368.5302080000001</v>
      </c>
      <c r="F13" s="23">
        <f t="shared" si="2"/>
        <v>2578.8042720000003</v>
      </c>
      <c r="G13" s="23">
        <f t="shared" si="2"/>
        <v>2472.695568</v>
      </c>
      <c r="H13" s="23">
        <f t="shared" si="2"/>
        <v>2728.4447520000003</v>
      </c>
      <c r="I13" s="23">
        <f t="shared" si="2"/>
        <v>2206.970352</v>
      </c>
      <c r="J13" s="23">
        <f t="shared" si="2"/>
        <v>2585.152656</v>
      </c>
      <c r="K13" s="23">
        <f t="shared" si="2"/>
        <v>2079.549216</v>
      </c>
      <c r="L13" s="23">
        <f t="shared" si="2"/>
        <v>2247.3279359999997</v>
      </c>
      <c r="M13" s="23">
        <f t="shared" si="2"/>
        <v>1321.8242400000001</v>
      </c>
      <c r="N13" s="23">
        <f t="shared" si="2"/>
        <v>1448.2880799999998</v>
      </c>
      <c r="O13" s="23">
        <f t="shared" si="2"/>
        <v>2679.0180480000004</v>
      </c>
      <c r="P13" s="23">
        <f t="shared" si="2"/>
        <v>3040.42248</v>
      </c>
      <c r="Q13" s="23">
        <f t="shared" si="2"/>
        <v>2775.15072</v>
      </c>
      <c r="R13" s="23">
        <f>1007.68*R12</f>
        <v>3403.6407360000003</v>
      </c>
      <c r="S13" s="23">
        <f>1007.68*S12</f>
        <v>3277.1265120000003</v>
      </c>
      <c r="T13" s="23">
        <f>1007.68*T12</f>
        <v>2530.737936</v>
      </c>
      <c r="U13" s="23">
        <f>1007.68*U12</f>
        <v>3502.9475999999995</v>
      </c>
      <c r="V13" s="23">
        <f aca="true" t="shared" si="3" ref="V13:AD13">1007.68*V12</f>
        <v>2786.9405759999995</v>
      </c>
      <c r="W13" s="23">
        <f t="shared" si="3"/>
        <v>1531.774368</v>
      </c>
      <c r="X13" s="23">
        <f t="shared" si="3"/>
        <v>2542.0743359999997</v>
      </c>
      <c r="Y13" s="23">
        <f t="shared" si="3"/>
        <v>2479.4974079999997</v>
      </c>
      <c r="Z13" s="23">
        <f t="shared" si="3"/>
        <v>807.65552</v>
      </c>
      <c r="AA13" s="23">
        <f t="shared" si="3"/>
        <v>1295.12072</v>
      </c>
      <c r="AB13" s="23">
        <f t="shared" si="3"/>
        <v>2416.467024</v>
      </c>
      <c r="AC13" s="23">
        <f t="shared" si="3"/>
        <v>2375.6559839999995</v>
      </c>
      <c r="AD13" s="23">
        <f t="shared" si="3"/>
        <v>2327.5896479999997</v>
      </c>
      <c r="AE13" s="23">
        <f>1007.68*AE12</f>
        <v>2524.3895519999996</v>
      </c>
      <c r="AF13" s="23">
        <f>1007.68*AF12</f>
        <v>2029.2155999999998</v>
      </c>
    </row>
    <row r="14" spans="1:32" ht="13.5" customHeight="1">
      <c r="A14" s="56"/>
      <c r="B14" s="14" t="s">
        <v>2</v>
      </c>
      <c r="C14" s="24">
        <f aca="true" t="shared" si="4" ref="C14:Q14">C13/C10/12</f>
        <v>0.37788</v>
      </c>
      <c r="D14" s="24">
        <f t="shared" si="4"/>
        <v>0.2099333333333333</v>
      </c>
      <c r="E14" s="24">
        <f t="shared" si="4"/>
        <v>0.37788</v>
      </c>
      <c r="F14" s="24">
        <f t="shared" si="4"/>
        <v>0.37788</v>
      </c>
      <c r="G14" s="24">
        <f t="shared" si="4"/>
        <v>0.37788000000000005</v>
      </c>
      <c r="H14" s="24">
        <f t="shared" si="4"/>
        <v>0.37788</v>
      </c>
      <c r="I14" s="24">
        <f t="shared" si="4"/>
        <v>0.37788</v>
      </c>
      <c r="J14" s="24">
        <f t="shared" si="4"/>
        <v>0.37788</v>
      </c>
      <c r="K14" s="24">
        <f t="shared" si="4"/>
        <v>0.37788</v>
      </c>
      <c r="L14" s="24">
        <f t="shared" si="4"/>
        <v>0.37787999999999994</v>
      </c>
      <c r="M14" s="24">
        <f t="shared" si="4"/>
        <v>0.20993333333333333</v>
      </c>
      <c r="N14" s="24">
        <f t="shared" si="4"/>
        <v>0.2099333333333333</v>
      </c>
      <c r="O14" s="24">
        <f t="shared" si="4"/>
        <v>0.37788000000000005</v>
      </c>
      <c r="P14" s="24">
        <f t="shared" si="4"/>
        <v>0.37788</v>
      </c>
      <c r="Q14" s="24">
        <f t="shared" si="4"/>
        <v>0.37788</v>
      </c>
      <c r="R14" s="24">
        <f>R13/R10/12</f>
        <v>0.37788</v>
      </c>
      <c r="S14" s="24">
        <f>S13/S10/12</f>
        <v>0.37788</v>
      </c>
      <c r="T14" s="24">
        <f>T13/T10/12</f>
        <v>0.37788</v>
      </c>
      <c r="U14" s="24">
        <f>U13/U10/12</f>
        <v>0.37787999999999994</v>
      </c>
      <c r="V14" s="24">
        <f aca="true" t="shared" si="5" ref="V14:AD14">V13/V10/12</f>
        <v>0.37787999999999994</v>
      </c>
      <c r="W14" s="24">
        <f t="shared" si="5"/>
        <v>0.37788</v>
      </c>
      <c r="X14" s="24">
        <f t="shared" si="5"/>
        <v>0.37787999999999994</v>
      </c>
      <c r="Y14" s="24">
        <f t="shared" si="5"/>
        <v>0.37788</v>
      </c>
      <c r="Z14" s="24">
        <f t="shared" si="5"/>
        <v>0.20993333333333333</v>
      </c>
      <c r="AA14" s="24">
        <f t="shared" si="5"/>
        <v>0.2099333333333333</v>
      </c>
      <c r="AB14" s="24">
        <f t="shared" si="5"/>
        <v>0.37788</v>
      </c>
      <c r="AC14" s="24">
        <f t="shared" si="5"/>
        <v>0.37787999999999994</v>
      </c>
      <c r="AD14" s="24">
        <f t="shared" si="5"/>
        <v>0.37788</v>
      </c>
      <c r="AE14" s="24">
        <f>AE13/AE10/12</f>
        <v>0.37787999999999994</v>
      </c>
      <c r="AF14" s="24">
        <f>AF13/AF10/12</f>
        <v>0.37788</v>
      </c>
    </row>
    <row r="15" spans="1:32" ht="13.5" customHeight="1" thickBot="1">
      <c r="A15" s="57"/>
      <c r="B15" s="18" t="s">
        <v>0</v>
      </c>
      <c r="C15" s="25" t="s">
        <v>14</v>
      </c>
      <c r="D15" s="25" t="s">
        <v>14</v>
      </c>
      <c r="E15" s="25" t="s">
        <v>14</v>
      </c>
      <c r="F15" s="25" t="s">
        <v>14</v>
      </c>
      <c r="G15" s="25" t="s">
        <v>14</v>
      </c>
      <c r="H15" s="25" t="s">
        <v>14</v>
      </c>
      <c r="I15" s="25" t="s">
        <v>14</v>
      </c>
      <c r="J15" s="25" t="s">
        <v>14</v>
      </c>
      <c r="K15" s="25" t="s">
        <v>14</v>
      </c>
      <c r="L15" s="25" t="s">
        <v>14</v>
      </c>
      <c r="M15" s="25" t="s">
        <v>14</v>
      </c>
      <c r="N15" s="25" t="s">
        <v>14</v>
      </c>
      <c r="O15" s="25" t="s">
        <v>14</v>
      </c>
      <c r="P15" s="25" t="s">
        <v>14</v>
      </c>
      <c r="Q15" s="25" t="s">
        <v>14</v>
      </c>
      <c r="R15" s="25" t="s">
        <v>25</v>
      </c>
      <c r="S15" s="25" t="s">
        <v>26</v>
      </c>
      <c r="T15" s="25" t="s">
        <v>27</v>
      </c>
      <c r="U15" s="25" t="s">
        <v>28</v>
      </c>
      <c r="V15" s="25" t="s">
        <v>14</v>
      </c>
      <c r="W15" s="25" t="s">
        <v>14</v>
      </c>
      <c r="X15" s="25" t="s">
        <v>14</v>
      </c>
      <c r="Y15" s="25" t="s">
        <v>14</v>
      </c>
      <c r="Z15" s="25" t="s">
        <v>14</v>
      </c>
      <c r="AA15" s="25" t="s">
        <v>14</v>
      </c>
      <c r="AB15" s="25" t="s">
        <v>14</v>
      </c>
      <c r="AC15" s="25" t="s">
        <v>14</v>
      </c>
      <c r="AD15" s="25" t="s">
        <v>14</v>
      </c>
      <c r="AE15" s="25" t="s">
        <v>25</v>
      </c>
      <c r="AF15" s="25" t="s">
        <v>26</v>
      </c>
    </row>
    <row r="16" spans="1:32" ht="13.5" customHeight="1" thickTop="1">
      <c r="A16" s="52" t="s">
        <v>16</v>
      </c>
      <c r="B16" s="21" t="s">
        <v>4</v>
      </c>
      <c r="C16" s="26">
        <f>C11*10%/10</f>
        <v>4.885</v>
      </c>
      <c r="D16" s="26">
        <f aca="true" t="shared" si="6" ref="D16:O16">D11*10%/10</f>
        <v>4.353</v>
      </c>
      <c r="E16" s="26">
        <f t="shared" si="6"/>
        <v>3.0180000000000002</v>
      </c>
      <c r="F16" s="26">
        <f>F11*12%/10</f>
        <v>6.8244</v>
      </c>
      <c r="G16" s="26">
        <f t="shared" si="6"/>
        <v>5.453</v>
      </c>
      <c r="H16" s="26">
        <f>H11*15%/10</f>
        <v>9.025500000000001</v>
      </c>
      <c r="I16" s="26">
        <f>I11*13%/10</f>
        <v>6.3271</v>
      </c>
      <c r="J16" s="26">
        <f>J11*12%/10</f>
        <v>6.841200000000001</v>
      </c>
      <c r="K16" s="26">
        <f t="shared" si="6"/>
        <v>4.586</v>
      </c>
      <c r="L16" s="26">
        <f t="shared" si="6"/>
        <v>4.956</v>
      </c>
      <c r="M16" s="26">
        <f t="shared" si="6"/>
        <v>5.247000000000001</v>
      </c>
      <c r="N16" s="26">
        <f>N11*9%/10</f>
        <v>5.174099999999999</v>
      </c>
      <c r="O16" s="26">
        <f t="shared" si="6"/>
        <v>5.9079999999999995</v>
      </c>
      <c r="P16" s="26">
        <f>P11*12%/10</f>
        <v>8.046</v>
      </c>
      <c r="Q16" s="26">
        <f>Q11*12%/10</f>
        <v>7.343999999999999</v>
      </c>
      <c r="R16" s="26">
        <f>R11*15%/10</f>
        <v>11.259</v>
      </c>
      <c r="S16" s="26">
        <f>S11*12%/10</f>
        <v>8.6724</v>
      </c>
      <c r="T16" s="26">
        <f>T11*12%/10</f>
        <v>6.6972</v>
      </c>
      <c r="U16" s="26">
        <f>U11*13%/10</f>
        <v>10.0425</v>
      </c>
      <c r="V16" s="26">
        <f>V11*15%/10</f>
        <v>9.219</v>
      </c>
      <c r="W16" s="26">
        <f>W11*12%/10</f>
        <v>4.0536</v>
      </c>
      <c r="X16" s="26">
        <f>X11*14%/10</f>
        <v>7.848400000000001</v>
      </c>
      <c r="Y16" s="26">
        <f>Y11*10%/10</f>
        <v>5.468</v>
      </c>
      <c r="Z16" s="26">
        <f>Z11*10%/10</f>
        <v>3.2060000000000004</v>
      </c>
      <c r="AA16" s="26">
        <f>AA11*9%/10</f>
        <v>4.6269</v>
      </c>
      <c r="AB16" s="26">
        <f>AB11*15%/10</f>
        <v>7.993499999999999</v>
      </c>
      <c r="AC16" s="26">
        <f>AC11*14%/10</f>
        <v>7.3346</v>
      </c>
      <c r="AD16" s="26">
        <f>AD11*14%/10</f>
        <v>7.1861999999999995</v>
      </c>
      <c r="AE16" s="26">
        <f>AE11*12%/10</f>
        <v>6.680400000000001</v>
      </c>
      <c r="AF16" s="26">
        <f>AF11*12%/10</f>
        <v>5.369999999999999</v>
      </c>
    </row>
    <row r="17" spans="1:32" ht="13.5" customHeight="1">
      <c r="A17" s="53"/>
      <c r="B17" s="16" t="s">
        <v>13</v>
      </c>
      <c r="C17" s="27">
        <f aca="true" t="shared" si="7" ref="C17:Q17">2281.73*C16</f>
        <v>11146.251049999999</v>
      </c>
      <c r="D17" s="27">
        <f t="shared" si="7"/>
        <v>9932.37069</v>
      </c>
      <c r="E17" s="27">
        <f t="shared" si="7"/>
        <v>6886.2611400000005</v>
      </c>
      <c r="F17" s="27">
        <f t="shared" si="7"/>
        <v>15571.438212</v>
      </c>
      <c r="G17" s="27">
        <f t="shared" si="7"/>
        <v>12442.27369</v>
      </c>
      <c r="H17" s="27">
        <f t="shared" si="7"/>
        <v>20593.754115000003</v>
      </c>
      <c r="I17" s="27">
        <f t="shared" si="7"/>
        <v>14436.733882999999</v>
      </c>
      <c r="J17" s="27">
        <f t="shared" si="7"/>
        <v>15609.771276000001</v>
      </c>
      <c r="K17" s="27">
        <f t="shared" si="7"/>
        <v>10464.013780000001</v>
      </c>
      <c r="L17" s="27">
        <f t="shared" si="7"/>
        <v>11308.25388</v>
      </c>
      <c r="M17" s="27">
        <f t="shared" si="7"/>
        <v>11972.237310000002</v>
      </c>
      <c r="N17" s="27">
        <f t="shared" si="7"/>
        <v>11805.899193</v>
      </c>
      <c r="O17" s="27">
        <f t="shared" si="7"/>
        <v>13480.46084</v>
      </c>
      <c r="P17" s="27">
        <f t="shared" si="7"/>
        <v>18358.79958</v>
      </c>
      <c r="Q17" s="27">
        <f t="shared" si="7"/>
        <v>16757.02512</v>
      </c>
      <c r="R17" s="27">
        <f>2281.73*R16</f>
        <v>25689.99807</v>
      </c>
      <c r="S17" s="27">
        <f>2281.73*S16</f>
        <v>19788.075252</v>
      </c>
      <c r="T17" s="27">
        <f>2281.73*T16</f>
        <v>15281.202156</v>
      </c>
      <c r="U17" s="27">
        <f>2281.73*U16</f>
        <v>22914.273525</v>
      </c>
      <c r="V17" s="27">
        <f aca="true" t="shared" si="8" ref="V17:AD17">2281.73*V16</f>
        <v>21035.26887</v>
      </c>
      <c r="W17" s="27">
        <f t="shared" si="8"/>
        <v>9249.220728</v>
      </c>
      <c r="X17" s="27">
        <f t="shared" si="8"/>
        <v>17907.929732</v>
      </c>
      <c r="Y17" s="27">
        <f t="shared" si="8"/>
        <v>12476.49964</v>
      </c>
      <c r="Z17" s="27">
        <f t="shared" si="8"/>
        <v>7315.226380000001</v>
      </c>
      <c r="AA17" s="27">
        <f t="shared" si="8"/>
        <v>10557.336537</v>
      </c>
      <c r="AB17" s="27">
        <f t="shared" si="8"/>
        <v>18239.008755</v>
      </c>
      <c r="AC17" s="27">
        <f t="shared" si="8"/>
        <v>16735.576858</v>
      </c>
      <c r="AD17" s="27">
        <f t="shared" si="8"/>
        <v>16396.968126</v>
      </c>
      <c r="AE17" s="27">
        <f>2281.73*AE16</f>
        <v>15242.869092</v>
      </c>
      <c r="AF17" s="27">
        <f>2281.73*AF16</f>
        <v>12252.890099999999</v>
      </c>
    </row>
    <row r="18" spans="1:32" ht="13.5" customHeight="1">
      <c r="A18" s="53"/>
      <c r="B18" s="16" t="s">
        <v>2</v>
      </c>
      <c r="C18" s="27">
        <f aca="true" t="shared" si="9" ref="C18:Q18">C17/C10/12</f>
        <v>1.9014416666666667</v>
      </c>
      <c r="D18" s="27">
        <f t="shared" si="9"/>
        <v>1.9014416666666667</v>
      </c>
      <c r="E18" s="27">
        <f t="shared" si="9"/>
        <v>1.9014416666666667</v>
      </c>
      <c r="F18" s="27">
        <f t="shared" si="9"/>
        <v>2.2817299999999996</v>
      </c>
      <c r="G18" s="27">
        <f t="shared" si="9"/>
        <v>1.901441666666667</v>
      </c>
      <c r="H18" s="27">
        <f t="shared" si="9"/>
        <v>2.8521625000000004</v>
      </c>
      <c r="I18" s="27">
        <f t="shared" si="9"/>
        <v>2.4718741666666664</v>
      </c>
      <c r="J18" s="27">
        <f t="shared" si="9"/>
        <v>2.28173</v>
      </c>
      <c r="K18" s="27">
        <f t="shared" si="9"/>
        <v>1.901441666666667</v>
      </c>
      <c r="L18" s="27">
        <f t="shared" si="9"/>
        <v>1.9014416666666667</v>
      </c>
      <c r="M18" s="27">
        <f t="shared" si="9"/>
        <v>1.901441666666667</v>
      </c>
      <c r="N18" s="27">
        <f t="shared" si="9"/>
        <v>1.7112975</v>
      </c>
      <c r="O18" s="27">
        <f t="shared" si="9"/>
        <v>1.901441666666667</v>
      </c>
      <c r="P18" s="27">
        <f t="shared" si="9"/>
        <v>2.28173</v>
      </c>
      <c r="Q18" s="27">
        <f t="shared" si="9"/>
        <v>2.28173</v>
      </c>
      <c r="R18" s="27">
        <f>R17/R10/12</f>
        <v>2.8521625</v>
      </c>
      <c r="S18" s="27">
        <f>S17/S10/12</f>
        <v>2.2817299999999996</v>
      </c>
      <c r="T18" s="27">
        <f>T17/T10/12</f>
        <v>2.28173</v>
      </c>
      <c r="U18" s="27">
        <f>U17/U10/12</f>
        <v>2.471874166666667</v>
      </c>
      <c r="V18" s="27">
        <f aca="true" t="shared" si="10" ref="V18:AD18">V17/V10/12</f>
        <v>2.8521625</v>
      </c>
      <c r="W18" s="27">
        <f t="shared" si="10"/>
        <v>2.28173</v>
      </c>
      <c r="X18" s="27">
        <f t="shared" si="10"/>
        <v>2.6620183333333336</v>
      </c>
      <c r="Y18" s="27">
        <f t="shared" si="10"/>
        <v>1.901441666666667</v>
      </c>
      <c r="Z18" s="27">
        <f t="shared" si="10"/>
        <v>1.901441666666667</v>
      </c>
      <c r="AA18" s="27">
        <f t="shared" si="10"/>
        <v>1.7112974999999997</v>
      </c>
      <c r="AB18" s="27">
        <f t="shared" si="10"/>
        <v>2.8521625</v>
      </c>
      <c r="AC18" s="27">
        <f t="shared" si="10"/>
        <v>2.6620183333333336</v>
      </c>
      <c r="AD18" s="27">
        <f t="shared" si="10"/>
        <v>2.6620183333333336</v>
      </c>
      <c r="AE18" s="27">
        <f>AE17/AE10/12</f>
        <v>2.28173</v>
      </c>
      <c r="AF18" s="27">
        <f>AF17/AF10/12</f>
        <v>2.28173</v>
      </c>
    </row>
    <row r="19" spans="1:32" ht="13.5" customHeight="1" thickBot="1">
      <c r="A19" s="54"/>
      <c r="B19" s="18" t="s">
        <v>0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25" t="s">
        <v>14</v>
      </c>
      <c r="M19" s="25" t="s">
        <v>14</v>
      </c>
      <c r="N19" s="25" t="s">
        <v>14</v>
      </c>
      <c r="O19" s="25" t="s">
        <v>14</v>
      </c>
      <c r="P19" s="25" t="s">
        <v>14</v>
      </c>
      <c r="Q19" s="25" t="s">
        <v>14</v>
      </c>
      <c r="R19" s="25" t="s">
        <v>14</v>
      </c>
      <c r="S19" s="25" t="s">
        <v>14</v>
      </c>
      <c r="T19" s="25" t="s">
        <v>14</v>
      </c>
      <c r="U19" s="25" t="s">
        <v>14</v>
      </c>
      <c r="V19" s="25" t="s">
        <v>14</v>
      </c>
      <c r="W19" s="25" t="s">
        <v>14</v>
      </c>
      <c r="X19" s="25" t="s">
        <v>14</v>
      </c>
      <c r="Y19" s="25" t="s">
        <v>14</v>
      </c>
      <c r="Z19" s="25" t="s">
        <v>14</v>
      </c>
      <c r="AA19" s="25" t="s">
        <v>14</v>
      </c>
      <c r="AB19" s="25" t="s">
        <v>14</v>
      </c>
      <c r="AC19" s="25" t="s">
        <v>14</v>
      </c>
      <c r="AD19" s="25" t="s">
        <v>14</v>
      </c>
      <c r="AE19" s="25" t="s">
        <v>14</v>
      </c>
      <c r="AF19" s="25" t="s">
        <v>14</v>
      </c>
    </row>
    <row r="20" spans="1:32" ht="13.5" customHeight="1" thickTop="1">
      <c r="A20" s="52" t="s">
        <v>17</v>
      </c>
      <c r="B20" s="19" t="s">
        <v>11</v>
      </c>
      <c r="C20" s="28">
        <v>402</v>
      </c>
      <c r="D20" s="28">
        <v>374</v>
      </c>
      <c r="E20" s="28">
        <v>402</v>
      </c>
      <c r="F20" s="28">
        <v>497</v>
      </c>
      <c r="G20" s="28">
        <v>482</v>
      </c>
      <c r="H20" s="28">
        <v>493</v>
      </c>
      <c r="I20" s="28">
        <v>402</v>
      </c>
      <c r="J20" s="28">
        <v>472</v>
      </c>
      <c r="K20" s="28">
        <v>338</v>
      </c>
      <c r="L20" s="28">
        <v>406</v>
      </c>
      <c r="M20" s="28">
        <v>638</v>
      </c>
      <c r="N20" s="28">
        <v>472</v>
      </c>
      <c r="O20" s="28">
        <v>484</v>
      </c>
      <c r="P20" s="28">
        <v>568</v>
      </c>
      <c r="Q20" s="28">
        <v>472</v>
      </c>
      <c r="R20" s="28">
        <v>639</v>
      </c>
      <c r="S20" s="28">
        <v>618</v>
      </c>
      <c r="T20" s="28">
        <v>519</v>
      </c>
      <c r="U20" s="28">
        <v>614</v>
      </c>
      <c r="V20" s="28">
        <v>502</v>
      </c>
      <c r="W20" s="28">
        <v>298</v>
      </c>
      <c r="X20" s="28">
        <v>451</v>
      </c>
      <c r="Y20" s="28">
        <v>489</v>
      </c>
      <c r="Z20" s="28">
        <v>273</v>
      </c>
      <c r="AA20" s="28">
        <v>515</v>
      </c>
      <c r="AB20" s="28">
        <v>436</v>
      </c>
      <c r="AC20" s="28">
        <v>424</v>
      </c>
      <c r="AD20" s="28">
        <v>412</v>
      </c>
      <c r="AE20" s="28">
        <v>463</v>
      </c>
      <c r="AF20" s="28">
        <v>388</v>
      </c>
    </row>
    <row r="21" spans="1:32" ht="13.5" customHeight="1">
      <c r="A21" s="53"/>
      <c r="B21" s="15" t="s">
        <v>4</v>
      </c>
      <c r="C21" s="29">
        <f>C20*0.1</f>
        <v>40.2</v>
      </c>
      <c r="D21" s="29">
        <f>D20*0.1</f>
        <v>37.4</v>
      </c>
      <c r="E21" s="29">
        <f>E20*0.05</f>
        <v>20.1</v>
      </c>
      <c r="F21" s="29">
        <f>F20*0.08</f>
        <v>39.76</v>
      </c>
      <c r="G21" s="29">
        <f>G20*0.1</f>
        <v>48.2</v>
      </c>
      <c r="H21" s="29">
        <f>H20*0.08</f>
        <v>39.44</v>
      </c>
      <c r="I21" s="29">
        <f>I20*0.08</f>
        <v>32.160000000000004</v>
      </c>
      <c r="J21" s="29">
        <f>J20*0.08</f>
        <v>37.76</v>
      </c>
      <c r="K21" s="29">
        <f aca="true" t="shared" si="11" ref="H21:N21">K20*0.1</f>
        <v>33.800000000000004</v>
      </c>
      <c r="L21" s="29">
        <f t="shared" si="11"/>
        <v>40.6</v>
      </c>
      <c r="M21" s="29">
        <f>M20*0.07</f>
        <v>44.660000000000004</v>
      </c>
      <c r="N21" s="29">
        <f>N20*0.11</f>
        <v>51.92</v>
      </c>
      <c r="O21" s="29">
        <f>O20*0.1</f>
        <v>48.400000000000006</v>
      </c>
      <c r="P21" s="29">
        <f>P20*0.08</f>
        <v>45.44</v>
      </c>
      <c r="Q21" s="29">
        <f>Q20*0.1</f>
        <v>47.2</v>
      </c>
      <c r="R21" s="29">
        <f>R20*0.08</f>
        <v>51.120000000000005</v>
      </c>
      <c r="S21" s="29">
        <f>S20*0.08</f>
        <v>49.44</v>
      </c>
      <c r="T21" s="29">
        <f>T20*0.08</f>
        <v>41.52</v>
      </c>
      <c r="U21" s="29">
        <f aca="true" t="shared" si="12" ref="U21:AF21">U20*0.08</f>
        <v>49.120000000000005</v>
      </c>
      <c r="V21" s="29">
        <f t="shared" si="12"/>
        <v>40.160000000000004</v>
      </c>
      <c r="W21" s="29">
        <f t="shared" si="12"/>
        <v>23.84</v>
      </c>
      <c r="X21" s="29">
        <f t="shared" si="12"/>
        <v>36.08</v>
      </c>
      <c r="Y21" s="29">
        <f>Y20*0.09</f>
        <v>44.01</v>
      </c>
      <c r="Z21" s="29">
        <f>Z20*0.1</f>
        <v>27.3</v>
      </c>
      <c r="AA21" s="29">
        <f>AA20*0.1</f>
        <v>51.5</v>
      </c>
      <c r="AB21" s="29">
        <f t="shared" si="12"/>
        <v>34.88</v>
      </c>
      <c r="AC21" s="29">
        <f t="shared" si="12"/>
        <v>33.92</v>
      </c>
      <c r="AD21" s="29">
        <f t="shared" si="12"/>
        <v>32.96</v>
      </c>
      <c r="AE21" s="29">
        <f t="shared" si="12"/>
        <v>37.04</v>
      </c>
      <c r="AF21" s="29">
        <f t="shared" si="12"/>
        <v>31.04</v>
      </c>
    </row>
    <row r="22" spans="1:32" ht="13.5" customHeight="1">
      <c r="A22" s="53"/>
      <c r="B22" s="16" t="s">
        <v>13</v>
      </c>
      <c r="C22" s="30">
        <f aca="true" t="shared" si="13" ref="C22:Q22">445.14*C21</f>
        <v>17894.628</v>
      </c>
      <c r="D22" s="30">
        <f t="shared" si="13"/>
        <v>16648.235999999997</v>
      </c>
      <c r="E22" s="30">
        <f t="shared" si="13"/>
        <v>8947.314</v>
      </c>
      <c r="F22" s="30">
        <f t="shared" si="13"/>
        <v>17698.766399999997</v>
      </c>
      <c r="G22" s="30">
        <f t="shared" si="13"/>
        <v>21455.748</v>
      </c>
      <c r="H22" s="30">
        <f t="shared" si="13"/>
        <v>17556.3216</v>
      </c>
      <c r="I22" s="30">
        <f t="shared" si="13"/>
        <v>14315.702400000002</v>
      </c>
      <c r="J22" s="30">
        <f t="shared" si="13"/>
        <v>16808.486399999998</v>
      </c>
      <c r="K22" s="30">
        <f t="shared" si="13"/>
        <v>15045.732000000002</v>
      </c>
      <c r="L22" s="30">
        <f t="shared" si="13"/>
        <v>18072.684</v>
      </c>
      <c r="M22" s="30">
        <f t="shared" si="13"/>
        <v>19879.952400000002</v>
      </c>
      <c r="N22" s="30">
        <f t="shared" si="13"/>
        <v>23111.6688</v>
      </c>
      <c r="O22" s="30">
        <f t="shared" si="13"/>
        <v>21544.776</v>
      </c>
      <c r="P22" s="30">
        <f t="shared" si="13"/>
        <v>20227.1616</v>
      </c>
      <c r="Q22" s="30">
        <f t="shared" si="13"/>
        <v>21010.608</v>
      </c>
      <c r="R22" s="30">
        <f>445.14*R21</f>
        <v>22755.556800000002</v>
      </c>
      <c r="S22" s="30">
        <f>445.14*S21</f>
        <v>22007.721599999997</v>
      </c>
      <c r="T22" s="30">
        <f>445.14*T21</f>
        <v>18482.2128</v>
      </c>
      <c r="U22" s="30">
        <f>445.14*U21</f>
        <v>21865.2768</v>
      </c>
      <c r="V22" s="30">
        <f aca="true" t="shared" si="14" ref="V22:AD22">445.14*V21</f>
        <v>17876.8224</v>
      </c>
      <c r="W22" s="30">
        <f t="shared" si="14"/>
        <v>10612.1376</v>
      </c>
      <c r="X22" s="30">
        <f t="shared" si="14"/>
        <v>16060.651199999998</v>
      </c>
      <c r="Y22" s="30">
        <f t="shared" si="14"/>
        <v>19590.611399999998</v>
      </c>
      <c r="Z22" s="30">
        <f t="shared" si="14"/>
        <v>12152.322</v>
      </c>
      <c r="AA22" s="30">
        <f t="shared" si="14"/>
        <v>22924.71</v>
      </c>
      <c r="AB22" s="30">
        <f t="shared" si="14"/>
        <v>15526.4832</v>
      </c>
      <c r="AC22" s="30">
        <f t="shared" si="14"/>
        <v>15099.1488</v>
      </c>
      <c r="AD22" s="30">
        <f t="shared" si="14"/>
        <v>14671.8144</v>
      </c>
      <c r="AE22" s="30">
        <f>445.14*AE21</f>
        <v>16487.9856</v>
      </c>
      <c r="AF22" s="30">
        <f>445.14*AF21</f>
        <v>13817.1456</v>
      </c>
    </row>
    <row r="23" spans="1:32" ht="13.5" customHeight="1">
      <c r="A23" s="53"/>
      <c r="B23" s="16" t="s">
        <v>2</v>
      </c>
      <c r="C23" s="27">
        <f aca="true" t="shared" si="15" ref="C23:Q23">C22/C10/12</f>
        <v>3.052648925281474</v>
      </c>
      <c r="D23" s="27">
        <f t="shared" si="15"/>
        <v>3.1871192281185383</v>
      </c>
      <c r="E23" s="27">
        <f t="shared" si="15"/>
        <v>2.470541749502982</v>
      </c>
      <c r="F23" s="27">
        <f t="shared" si="15"/>
        <v>2.593453842096008</v>
      </c>
      <c r="G23" s="27">
        <f t="shared" si="15"/>
        <v>3.278890518980378</v>
      </c>
      <c r="H23" s="27">
        <f t="shared" si="15"/>
        <v>2.4314887817849424</v>
      </c>
      <c r="I23" s="27">
        <f t="shared" si="15"/>
        <v>2.451151017053627</v>
      </c>
      <c r="J23" s="27">
        <f t="shared" si="15"/>
        <v>2.456950008770391</v>
      </c>
      <c r="K23" s="27">
        <f t="shared" si="15"/>
        <v>2.733996947230702</v>
      </c>
      <c r="L23" s="27">
        <f t="shared" si="15"/>
        <v>3.03885593220339</v>
      </c>
      <c r="M23" s="27">
        <f t="shared" si="15"/>
        <v>3.1573522012578614</v>
      </c>
      <c r="N23" s="27">
        <f t="shared" si="15"/>
        <v>3.350099843451035</v>
      </c>
      <c r="O23" s="27">
        <f t="shared" si="15"/>
        <v>3.0389268788083963</v>
      </c>
      <c r="P23" s="27">
        <f t="shared" si="15"/>
        <v>2.5139400447427294</v>
      </c>
      <c r="Q23" s="27">
        <f t="shared" si="15"/>
        <v>2.8609215686274507</v>
      </c>
      <c r="R23" s="27">
        <f>R22/R10/12</f>
        <v>2.5263741007194245</v>
      </c>
      <c r="S23" s="27">
        <f>S22/S10/12</f>
        <v>2.5376737235367366</v>
      </c>
      <c r="T23" s="27">
        <f>T22/T10/12</f>
        <v>2.7596925282207487</v>
      </c>
      <c r="U23" s="27">
        <f>U22/U10/12</f>
        <v>2.3587137864077667</v>
      </c>
      <c r="V23" s="27">
        <f aca="true" t="shared" si="16" ref="V23:AD23">V22/V10/12</f>
        <v>2.4239101854864953</v>
      </c>
      <c r="W23" s="27">
        <f t="shared" si="16"/>
        <v>2.6179538188277087</v>
      </c>
      <c r="X23" s="27">
        <f t="shared" si="16"/>
        <v>2.3874199072422404</v>
      </c>
      <c r="Y23" s="27">
        <f t="shared" si="16"/>
        <v>2.985645482809071</v>
      </c>
      <c r="Z23" s="27">
        <f t="shared" si="16"/>
        <v>3.1587445414847157</v>
      </c>
      <c r="AA23" s="27">
        <f t="shared" si="16"/>
        <v>3.7159939700447384</v>
      </c>
      <c r="AB23" s="27">
        <f t="shared" si="16"/>
        <v>2.42798573841246</v>
      </c>
      <c r="AC23" s="27">
        <f t="shared" si="16"/>
        <v>2.4017224661194887</v>
      </c>
      <c r="AD23" s="27">
        <f t="shared" si="16"/>
        <v>2.3819427235534776</v>
      </c>
      <c r="AE23" s="27">
        <f>AE22/AE10/12</f>
        <v>2.4681135261361593</v>
      </c>
      <c r="AF23" s="27">
        <f>AF22/AF10/12</f>
        <v>2.5730252513966483</v>
      </c>
    </row>
    <row r="24" spans="1:32" ht="13.5" customHeight="1" thickBot="1">
      <c r="A24" s="54"/>
      <c r="B24" s="18" t="s">
        <v>0</v>
      </c>
      <c r="C24" s="25" t="s">
        <v>21</v>
      </c>
      <c r="D24" s="25" t="s">
        <v>21</v>
      </c>
      <c r="E24" s="25" t="s">
        <v>21</v>
      </c>
      <c r="F24" s="25" t="s">
        <v>21</v>
      </c>
      <c r="G24" s="25" t="s">
        <v>21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25" t="s">
        <v>21</v>
      </c>
      <c r="Q24" s="25" t="s">
        <v>21</v>
      </c>
      <c r="R24" s="25" t="s">
        <v>14</v>
      </c>
      <c r="S24" s="25" t="s">
        <v>21</v>
      </c>
      <c r="T24" s="25" t="s">
        <v>21</v>
      </c>
      <c r="U24" s="25" t="s">
        <v>21</v>
      </c>
      <c r="V24" s="25" t="s">
        <v>21</v>
      </c>
      <c r="W24" s="25" t="s">
        <v>21</v>
      </c>
      <c r="X24" s="25" t="s">
        <v>21</v>
      </c>
      <c r="Y24" s="25" t="s">
        <v>21</v>
      </c>
      <c r="Z24" s="25" t="s">
        <v>21</v>
      </c>
      <c r="AA24" s="25" t="s">
        <v>21</v>
      </c>
      <c r="AB24" s="25" t="s">
        <v>21</v>
      </c>
      <c r="AC24" s="25" t="s">
        <v>21</v>
      </c>
      <c r="AD24" s="25" t="s">
        <v>21</v>
      </c>
      <c r="AE24" s="25" t="s">
        <v>14</v>
      </c>
      <c r="AF24" s="25" t="s">
        <v>21</v>
      </c>
    </row>
    <row r="25" spans="1:32" ht="13.5" customHeight="1" thickTop="1">
      <c r="A25" s="55" t="s">
        <v>18</v>
      </c>
      <c r="B25" s="17" t="s">
        <v>4</v>
      </c>
      <c r="C25" s="31">
        <f>C11*0.15%</f>
        <v>0.73275</v>
      </c>
      <c r="D25" s="31">
        <f aca="true" t="shared" si="17" ref="D25:Q25">D11*0.25%</f>
        <v>1.0882500000000002</v>
      </c>
      <c r="E25" s="31">
        <f t="shared" si="17"/>
        <v>0.7545000000000001</v>
      </c>
      <c r="F25" s="31">
        <f>F11*0.45%</f>
        <v>2.5591500000000007</v>
      </c>
      <c r="G25" s="31">
        <f>G11*0.45%</f>
        <v>2.45385</v>
      </c>
      <c r="H25" s="31">
        <f t="shared" si="17"/>
        <v>1.50425</v>
      </c>
      <c r="I25" s="31">
        <f>I11*0.45%</f>
        <v>2.19015</v>
      </c>
      <c r="J25" s="31">
        <f t="shared" si="17"/>
        <v>1.4252500000000001</v>
      </c>
      <c r="K25" s="31">
        <f t="shared" si="17"/>
        <v>1.1465</v>
      </c>
      <c r="L25" s="31">
        <f t="shared" si="17"/>
        <v>1.239</v>
      </c>
      <c r="M25" s="31">
        <f t="shared" si="17"/>
        <v>1.3117500000000002</v>
      </c>
      <c r="N25" s="31">
        <f t="shared" si="17"/>
        <v>1.43725</v>
      </c>
      <c r="O25" s="31">
        <f t="shared" si="17"/>
        <v>1.4769999999999999</v>
      </c>
      <c r="P25" s="31">
        <f t="shared" si="17"/>
        <v>1.67625</v>
      </c>
      <c r="Q25" s="31">
        <f t="shared" si="17"/>
        <v>1.53</v>
      </c>
      <c r="R25" s="31">
        <f>R11*0.25%</f>
        <v>1.8765</v>
      </c>
      <c r="S25" s="31">
        <f>S11*0.25%</f>
        <v>1.80675</v>
      </c>
      <c r="T25" s="31">
        <f>T11*0.25%</f>
        <v>1.39525</v>
      </c>
      <c r="U25" s="31">
        <f>U11*0.25%</f>
        <v>1.9312500000000001</v>
      </c>
      <c r="V25" s="31">
        <f>V11*0.45%</f>
        <v>2.7657000000000003</v>
      </c>
      <c r="W25" s="31">
        <f aca="true" t="shared" si="18" ref="W25:AD25">W11*0.25%</f>
        <v>0.8445</v>
      </c>
      <c r="X25" s="31">
        <f t="shared" si="18"/>
        <v>1.4015000000000002</v>
      </c>
      <c r="Y25" s="31">
        <f t="shared" si="18"/>
        <v>1.367</v>
      </c>
      <c r="Z25" s="31">
        <f t="shared" si="18"/>
        <v>0.8015000000000001</v>
      </c>
      <c r="AA25" s="31">
        <f t="shared" si="18"/>
        <v>1.28525</v>
      </c>
      <c r="AB25" s="31">
        <f t="shared" si="18"/>
        <v>1.33225</v>
      </c>
      <c r="AC25" s="31">
        <f t="shared" si="18"/>
        <v>1.30975</v>
      </c>
      <c r="AD25" s="31">
        <f t="shared" si="18"/>
        <v>1.28325</v>
      </c>
      <c r="AE25" s="31">
        <f>AE11*0.25%</f>
        <v>1.39175</v>
      </c>
      <c r="AF25" s="31">
        <f>AF11*0.25%</f>
        <v>1.1187500000000001</v>
      </c>
    </row>
    <row r="26" spans="1:32" ht="13.5" customHeight="1">
      <c r="A26" s="56"/>
      <c r="B26" s="14" t="s">
        <v>13</v>
      </c>
      <c r="C26" s="4">
        <f aca="true" t="shared" si="19" ref="C26:Q26">71.18*C25</f>
        <v>52.15714500000001</v>
      </c>
      <c r="D26" s="4">
        <f t="shared" si="19"/>
        <v>77.46163500000002</v>
      </c>
      <c r="E26" s="4">
        <f t="shared" si="19"/>
        <v>53.70531000000001</v>
      </c>
      <c r="F26" s="4">
        <f t="shared" si="19"/>
        <v>182.16029700000007</v>
      </c>
      <c r="G26" s="4">
        <f t="shared" si="19"/>
        <v>174.66504300000003</v>
      </c>
      <c r="H26" s="4">
        <f t="shared" si="19"/>
        <v>107.07251500000001</v>
      </c>
      <c r="I26" s="4">
        <f t="shared" si="19"/>
        <v>155.894877</v>
      </c>
      <c r="J26" s="4">
        <f t="shared" si="19"/>
        <v>101.44929500000002</v>
      </c>
      <c r="K26" s="4">
        <f t="shared" si="19"/>
        <v>81.60787000000002</v>
      </c>
      <c r="L26" s="4">
        <f t="shared" si="19"/>
        <v>88.19202000000001</v>
      </c>
      <c r="M26" s="4">
        <f t="shared" si="19"/>
        <v>93.37036500000002</v>
      </c>
      <c r="N26" s="4">
        <f t="shared" si="19"/>
        <v>102.303455</v>
      </c>
      <c r="O26" s="4">
        <f t="shared" si="19"/>
        <v>105.13286</v>
      </c>
      <c r="P26" s="4">
        <f t="shared" si="19"/>
        <v>119.315475</v>
      </c>
      <c r="Q26" s="4">
        <f t="shared" si="19"/>
        <v>108.90540000000001</v>
      </c>
      <c r="R26" s="4">
        <f>71.18*R25</f>
        <v>133.56927000000002</v>
      </c>
      <c r="S26" s="4">
        <f>71.18*S25</f>
        <v>128.604465</v>
      </c>
      <c r="T26" s="4">
        <f>71.18*T25</f>
        <v>99.31389500000002</v>
      </c>
      <c r="U26" s="4">
        <f>71.18*U25</f>
        <v>137.46637500000003</v>
      </c>
      <c r="V26" s="4">
        <f aca="true" t="shared" si="20" ref="V26:AD26">71.18*V25</f>
        <v>196.86252600000003</v>
      </c>
      <c r="W26" s="4">
        <f t="shared" si="20"/>
        <v>60.11151000000001</v>
      </c>
      <c r="X26" s="4">
        <f t="shared" si="20"/>
        <v>99.75877000000003</v>
      </c>
      <c r="Y26" s="4">
        <f t="shared" si="20"/>
        <v>97.30306</v>
      </c>
      <c r="Z26" s="4">
        <f t="shared" si="20"/>
        <v>57.050770000000014</v>
      </c>
      <c r="AA26" s="4">
        <f t="shared" si="20"/>
        <v>91.48409500000001</v>
      </c>
      <c r="AB26" s="4">
        <f t="shared" si="20"/>
        <v>94.829555</v>
      </c>
      <c r="AC26" s="4">
        <f t="shared" si="20"/>
        <v>93.22800500000001</v>
      </c>
      <c r="AD26" s="4">
        <f t="shared" si="20"/>
        <v>91.34173500000001</v>
      </c>
      <c r="AE26" s="4">
        <f>71.18*AE25</f>
        <v>99.06476500000001</v>
      </c>
      <c r="AF26" s="4">
        <f>71.18*AF25</f>
        <v>79.63262500000002</v>
      </c>
    </row>
    <row r="27" spans="1:32" ht="13.5" customHeight="1">
      <c r="A27" s="56"/>
      <c r="B27" s="14" t="s">
        <v>2</v>
      </c>
      <c r="C27" s="4">
        <f aca="true" t="shared" si="21" ref="C27:Q27">C26/C10/12</f>
        <v>0.008897500000000001</v>
      </c>
      <c r="D27" s="4">
        <f t="shared" si="21"/>
        <v>0.01482916666666667</v>
      </c>
      <c r="E27" s="4">
        <f t="shared" si="21"/>
        <v>0.01482916666666667</v>
      </c>
      <c r="F27" s="4">
        <f t="shared" si="21"/>
        <v>0.026692500000000008</v>
      </c>
      <c r="G27" s="4">
        <f t="shared" si="21"/>
        <v>0.026692500000000008</v>
      </c>
      <c r="H27" s="4">
        <f t="shared" si="21"/>
        <v>0.014829166666666666</v>
      </c>
      <c r="I27" s="4">
        <f t="shared" si="21"/>
        <v>0.026692500000000004</v>
      </c>
      <c r="J27" s="4">
        <f t="shared" si="21"/>
        <v>0.01482916666666667</v>
      </c>
      <c r="K27" s="4">
        <f t="shared" si="21"/>
        <v>0.01482916666666667</v>
      </c>
      <c r="L27" s="4">
        <f t="shared" si="21"/>
        <v>0.01482916666666667</v>
      </c>
      <c r="M27" s="4">
        <f t="shared" si="21"/>
        <v>0.01482916666666667</v>
      </c>
      <c r="N27" s="4">
        <f t="shared" si="21"/>
        <v>0.014829166666666666</v>
      </c>
      <c r="O27" s="4">
        <f t="shared" si="21"/>
        <v>0.014829166666666666</v>
      </c>
      <c r="P27" s="4">
        <f t="shared" si="21"/>
        <v>0.014829166666666666</v>
      </c>
      <c r="Q27" s="4">
        <f t="shared" si="21"/>
        <v>0.01482916666666667</v>
      </c>
      <c r="R27" s="4">
        <f>R26/R10/12</f>
        <v>0.01482916666666667</v>
      </c>
      <c r="S27" s="4">
        <f>S26/S10/12</f>
        <v>0.014829166666666666</v>
      </c>
      <c r="T27" s="4">
        <f>T26/T10/12</f>
        <v>0.01482916666666667</v>
      </c>
      <c r="U27" s="4">
        <f>U26/U10/12</f>
        <v>0.01482916666666667</v>
      </c>
      <c r="V27" s="4">
        <f aca="true" t="shared" si="22" ref="V27:AD27">V26/V10/12</f>
        <v>0.026692500000000004</v>
      </c>
      <c r="W27" s="4">
        <f t="shared" si="22"/>
        <v>0.01482916666666667</v>
      </c>
      <c r="X27" s="4">
        <f t="shared" si="22"/>
        <v>0.014829166666666671</v>
      </c>
      <c r="Y27" s="4">
        <f t="shared" si="22"/>
        <v>0.01482916666666667</v>
      </c>
      <c r="Z27" s="4">
        <f t="shared" si="22"/>
        <v>0.01482916666666667</v>
      </c>
      <c r="AA27" s="4">
        <f t="shared" si="22"/>
        <v>0.01482916666666667</v>
      </c>
      <c r="AB27" s="4">
        <f t="shared" si="22"/>
        <v>0.014829166666666666</v>
      </c>
      <c r="AC27" s="4">
        <f t="shared" si="22"/>
        <v>0.01482916666666667</v>
      </c>
      <c r="AD27" s="4">
        <f t="shared" si="22"/>
        <v>0.014829166666666671</v>
      </c>
      <c r="AE27" s="4">
        <f>AE26/AE10/12</f>
        <v>0.014829166666666666</v>
      </c>
      <c r="AF27" s="4">
        <f>AF26/AF10/12</f>
        <v>0.014829166666666671</v>
      </c>
    </row>
    <row r="28" spans="1:32" ht="13.5" customHeight="1" thickBot="1">
      <c r="A28" s="57"/>
      <c r="B28" s="18" t="s">
        <v>0</v>
      </c>
      <c r="C28" s="25" t="s">
        <v>14</v>
      </c>
      <c r="D28" s="25" t="s">
        <v>14</v>
      </c>
      <c r="E28" s="25" t="s">
        <v>14</v>
      </c>
      <c r="F28" s="25" t="s">
        <v>14</v>
      </c>
      <c r="G28" s="25" t="s">
        <v>14</v>
      </c>
      <c r="H28" s="25" t="s">
        <v>14</v>
      </c>
      <c r="I28" s="25" t="s">
        <v>14</v>
      </c>
      <c r="J28" s="25" t="s">
        <v>14</v>
      </c>
      <c r="K28" s="25" t="s">
        <v>14</v>
      </c>
      <c r="L28" s="25" t="s">
        <v>14</v>
      </c>
      <c r="M28" s="25" t="s">
        <v>14</v>
      </c>
      <c r="N28" s="25" t="s">
        <v>14</v>
      </c>
      <c r="O28" s="25" t="s">
        <v>14</v>
      </c>
      <c r="P28" s="25" t="s">
        <v>14</v>
      </c>
      <c r="Q28" s="25" t="s">
        <v>14</v>
      </c>
      <c r="R28" s="25" t="s">
        <v>14</v>
      </c>
      <c r="S28" s="25" t="s">
        <v>14</v>
      </c>
      <c r="T28" s="25" t="s">
        <v>14</v>
      </c>
      <c r="U28" s="25" t="s">
        <v>14</v>
      </c>
      <c r="V28" s="25" t="s">
        <v>14</v>
      </c>
      <c r="W28" s="25" t="s">
        <v>14</v>
      </c>
      <c r="X28" s="25" t="s">
        <v>14</v>
      </c>
      <c r="Y28" s="25" t="s">
        <v>14</v>
      </c>
      <c r="Z28" s="25" t="s">
        <v>14</v>
      </c>
      <c r="AA28" s="25" t="s">
        <v>14</v>
      </c>
      <c r="AB28" s="25" t="s">
        <v>14</v>
      </c>
      <c r="AC28" s="25" t="s">
        <v>14</v>
      </c>
      <c r="AD28" s="25" t="s">
        <v>14</v>
      </c>
      <c r="AE28" s="25" t="s">
        <v>14</v>
      </c>
      <c r="AF28" s="25" t="s">
        <v>14</v>
      </c>
    </row>
    <row r="29" spans="1:32" ht="13.5" customHeight="1" thickTop="1">
      <c r="A29" s="55" t="s">
        <v>19</v>
      </c>
      <c r="B29" s="17" t="s">
        <v>5</v>
      </c>
      <c r="C29" s="31">
        <f>C11*0.48%</f>
        <v>2.3447999999999998</v>
      </c>
      <c r="D29" s="31">
        <f aca="true" t="shared" si="23" ref="D29:P29">D11*0.48%</f>
        <v>2.0894399999999997</v>
      </c>
      <c r="E29" s="31">
        <f t="shared" si="23"/>
        <v>1.44864</v>
      </c>
      <c r="F29" s="31">
        <f t="shared" si="23"/>
        <v>2.72976</v>
      </c>
      <c r="G29" s="31">
        <f>G11*0.7%</f>
        <v>3.8170999999999995</v>
      </c>
      <c r="H29" s="31">
        <f>H11*0.7%</f>
        <v>4.2119</v>
      </c>
      <c r="I29" s="31">
        <f>I11*0.7%</f>
        <v>3.4068999999999994</v>
      </c>
      <c r="J29" s="31">
        <f>J11*0.7%</f>
        <v>3.9907</v>
      </c>
      <c r="K29" s="31">
        <f t="shared" si="23"/>
        <v>2.20128</v>
      </c>
      <c r="L29" s="31">
        <f t="shared" si="23"/>
        <v>2.37888</v>
      </c>
      <c r="M29" s="31">
        <f t="shared" si="23"/>
        <v>2.51856</v>
      </c>
      <c r="N29" s="31">
        <f t="shared" si="23"/>
        <v>2.7595199999999998</v>
      </c>
      <c r="O29" s="31">
        <f t="shared" si="23"/>
        <v>2.8358399999999997</v>
      </c>
      <c r="P29" s="31">
        <f t="shared" si="23"/>
        <v>3.2184</v>
      </c>
      <c r="Q29" s="31">
        <f>Q11*0.48%</f>
        <v>2.9375999999999998</v>
      </c>
      <c r="R29" s="31">
        <f>R11*0.48%</f>
        <v>3.60288</v>
      </c>
      <c r="S29" s="31">
        <f>S11*0.48%</f>
        <v>3.46896</v>
      </c>
      <c r="T29" s="31">
        <f>T11*0.48%</f>
        <v>2.67888</v>
      </c>
      <c r="U29" s="31">
        <f>U11*0.48%</f>
        <v>3.7079999999999997</v>
      </c>
      <c r="V29" s="31">
        <f>V11*0.7%</f>
        <v>4.3022</v>
      </c>
      <c r="W29" s="31">
        <f>W11*0.7%</f>
        <v>2.3646</v>
      </c>
      <c r="X29" s="31">
        <f aca="true" t="shared" si="24" ref="X29:AC29">X11*0.48%</f>
        <v>2.69088</v>
      </c>
      <c r="Y29" s="31">
        <f t="shared" si="24"/>
        <v>2.6246399999999994</v>
      </c>
      <c r="Z29" s="31">
        <f t="shared" si="24"/>
        <v>1.53888</v>
      </c>
      <c r="AA29" s="31">
        <f t="shared" si="24"/>
        <v>2.46768</v>
      </c>
      <c r="AB29" s="31">
        <f t="shared" si="24"/>
        <v>2.5579199999999997</v>
      </c>
      <c r="AC29" s="31">
        <f t="shared" si="24"/>
        <v>2.5147199999999996</v>
      </c>
      <c r="AD29" s="31">
        <f>AD11*0.48%</f>
        <v>2.4638399999999994</v>
      </c>
      <c r="AE29" s="31">
        <f>AE11*0.48%</f>
        <v>2.67216</v>
      </c>
      <c r="AF29" s="31">
        <f>AF11*0.48%</f>
        <v>2.1479999999999997</v>
      </c>
    </row>
    <row r="30" spans="1:32" ht="13.5" customHeight="1">
      <c r="A30" s="56"/>
      <c r="B30" s="14" t="s">
        <v>13</v>
      </c>
      <c r="C30" s="4">
        <f aca="true" t="shared" si="25" ref="C30:Q30">45.32*C29</f>
        <v>106.266336</v>
      </c>
      <c r="D30" s="4">
        <f t="shared" si="25"/>
        <v>94.69342079999998</v>
      </c>
      <c r="E30" s="4">
        <f t="shared" si="25"/>
        <v>65.6523648</v>
      </c>
      <c r="F30" s="4">
        <f t="shared" si="25"/>
        <v>123.71272320000001</v>
      </c>
      <c r="G30" s="4">
        <f t="shared" si="25"/>
        <v>172.99097199999997</v>
      </c>
      <c r="H30" s="4">
        <f t="shared" si="25"/>
        <v>190.883308</v>
      </c>
      <c r="I30" s="4">
        <f t="shared" si="25"/>
        <v>154.40070799999998</v>
      </c>
      <c r="J30" s="4">
        <f t="shared" si="25"/>
        <v>180.858524</v>
      </c>
      <c r="K30" s="4">
        <f t="shared" si="25"/>
        <v>99.76200960000001</v>
      </c>
      <c r="L30" s="4">
        <f t="shared" si="25"/>
        <v>107.8108416</v>
      </c>
      <c r="M30" s="4">
        <f t="shared" si="25"/>
        <v>114.1411392</v>
      </c>
      <c r="N30" s="4">
        <f t="shared" si="25"/>
        <v>125.0614464</v>
      </c>
      <c r="O30" s="4">
        <f t="shared" si="25"/>
        <v>128.5202688</v>
      </c>
      <c r="P30" s="4">
        <f t="shared" si="25"/>
        <v>145.857888</v>
      </c>
      <c r="Q30" s="4">
        <f t="shared" si="25"/>
        <v>133.13203199999998</v>
      </c>
      <c r="R30" s="4">
        <f>45.32*R29</f>
        <v>163.2825216</v>
      </c>
      <c r="S30" s="4">
        <f>45.32*S29</f>
        <v>157.2132672</v>
      </c>
      <c r="T30" s="4">
        <f>45.32*T29</f>
        <v>121.40684159999999</v>
      </c>
      <c r="U30" s="4">
        <f>45.32*U29</f>
        <v>168.04656</v>
      </c>
      <c r="V30" s="4">
        <f aca="true" t="shared" si="26" ref="V30:AD30">45.32*V29</f>
        <v>194.975704</v>
      </c>
      <c r="W30" s="4">
        <f t="shared" si="26"/>
        <v>107.16367199999999</v>
      </c>
      <c r="X30" s="4">
        <f t="shared" si="26"/>
        <v>121.9506816</v>
      </c>
      <c r="Y30" s="4">
        <f t="shared" si="26"/>
        <v>118.94868479999998</v>
      </c>
      <c r="Z30" s="4">
        <f t="shared" si="26"/>
        <v>69.74204160000001</v>
      </c>
      <c r="AA30" s="4">
        <f t="shared" si="26"/>
        <v>111.8352576</v>
      </c>
      <c r="AB30" s="4">
        <f t="shared" si="26"/>
        <v>115.92493439999998</v>
      </c>
      <c r="AC30" s="4">
        <f t="shared" si="26"/>
        <v>113.96711039999998</v>
      </c>
      <c r="AD30" s="4">
        <f t="shared" si="26"/>
        <v>111.66122879999998</v>
      </c>
      <c r="AE30" s="4">
        <f>45.32*AE29</f>
        <v>121.1022912</v>
      </c>
      <c r="AF30" s="4">
        <f>45.32*AF29</f>
        <v>97.34735999999998</v>
      </c>
    </row>
    <row r="31" spans="1:32" ht="13.5" customHeight="1">
      <c r="A31" s="56"/>
      <c r="B31" s="14" t="s">
        <v>2</v>
      </c>
      <c r="C31" s="4">
        <f aca="true" t="shared" si="27" ref="C31:Q31">C30/C10/12</f>
        <v>0.018128</v>
      </c>
      <c r="D31" s="4">
        <f t="shared" si="27"/>
        <v>0.018127999999999995</v>
      </c>
      <c r="E31" s="4">
        <f t="shared" si="27"/>
        <v>0.018128000000000002</v>
      </c>
      <c r="F31" s="4">
        <f t="shared" si="27"/>
        <v>0.018128000000000002</v>
      </c>
      <c r="G31" s="4">
        <f t="shared" si="27"/>
        <v>0.026436666666666664</v>
      </c>
      <c r="H31" s="4">
        <f t="shared" si="27"/>
        <v>0.026436666666666664</v>
      </c>
      <c r="I31" s="4">
        <f t="shared" si="27"/>
        <v>0.026436666666666664</v>
      </c>
      <c r="J31" s="4">
        <f t="shared" si="27"/>
        <v>0.026436666666666664</v>
      </c>
      <c r="K31" s="4">
        <f t="shared" si="27"/>
        <v>0.018128000000000002</v>
      </c>
      <c r="L31" s="4">
        <f t="shared" si="27"/>
        <v>0.018128000000000002</v>
      </c>
      <c r="M31" s="4">
        <f t="shared" si="27"/>
        <v>0.018128</v>
      </c>
      <c r="N31" s="4">
        <f t="shared" si="27"/>
        <v>0.018128000000000002</v>
      </c>
      <c r="O31" s="4">
        <f t="shared" si="27"/>
        <v>0.018128000000000002</v>
      </c>
      <c r="P31" s="4">
        <f t="shared" si="27"/>
        <v>0.018128000000000002</v>
      </c>
      <c r="Q31" s="4">
        <f t="shared" si="27"/>
        <v>0.018128</v>
      </c>
      <c r="R31" s="4">
        <f>R30/R10/12</f>
        <v>0.018128</v>
      </c>
      <c r="S31" s="4">
        <f>S30/S10/12</f>
        <v>0.018128</v>
      </c>
      <c r="T31" s="4">
        <f>T30/T10/12</f>
        <v>0.018128</v>
      </c>
      <c r="U31" s="4">
        <f>U30/U10/12</f>
        <v>0.018128000000000002</v>
      </c>
      <c r="V31" s="4">
        <f aca="true" t="shared" si="28" ref="V31:AD31">V30/V10/12</f>
        <v>0.026436666666666667</v>
      </c>
      <c r="W31" s="4">
        <f t="shared" si="28"/>
        <v>0.026436666666666664</v>
      </c>
      <c r="X31" s="4">
        <f t="shared" si="28"/>
        <v>0.018128</v>
      </c>
      <c r="Y31" s="4">
        <f t="shared" si="28"/>
        <v>0.018128</v>
      </c>
      <c r="Z31" s="4">
        <f t="shared" si="28"/>
        <v>0.018128000000000002</v>
      </c>
      <c r="AA31" s="4">
        <f t="shared" si="28"/>
        <v>0.018128000000000002</v>
      </c>
      <c r="AB31" s="4">
        <f t="shared" si="28"/>
        <v>0.018128</v>
      </c>
      <c r="AC31" s="4">
        <f t="shared" si="28"/>
        <v>0.018128</v>
      </c>
      <c r="AD31" s="4">
        <f t="shared" si="28"/>
        <v>0.018128</v>
      </c>
      <c r="AE31" s="4">
        <f>AE30/AE10/12</f>
        <v>0.018128</v>
      </c>
      <c r="AF31" s="4">
        <f>AF30/AF10/12</f>
        <v>0.018127999999999995</v>
      </c>
    </row>
    <row r="32" spans="1:32" ht="13.5" customHeight="1" thickBot="1">
      <c r="A32" s="57"/>
      <c r="B32" s="18" t="s">
        <v>0</v>
      </c>
      <c r="C32" s="25" t="s">
        <v>14</v>
      </c>
      <c r="D32" s="25" t="s">
        <v>14</v>
      </c>
      <c r="E32" s="25" t="s">
        <v>14</v>
      </c>
      <c r="F32" s="25" t="s">
        <v>14</v>
      </c>
      <c r="G32" s="25" t="s">
        <v>14</v>
      </c>
      <c r="H32" s="25" t="s">
        <v>14</v>
      </c>
      <c r="I32" s="25" t="s">
        <v>14</v>
      </c>
      <c r="J32" s="25" t="s">
        <v>14</v>
      </c>
      <c r="K32" s="25" t="s">
        <v>14</v>
      </c>
      <c r="L32" s="25" t="s">
        <v>14</v>
      </c>
      <c r="M32" s="25" t="s">
        <v>14</v>
      </c>
      <c r="N32" s="25" t="s">
        <v>14</v>
      </c>
      <c r="O32" s="25" t="s">
        <v>14</v>
      </c>
      <c r="P32" s="25" t="s">
        <v>14</v>
      </c>
      <c r="Q32" s="25" t="s">
        <v>14</v>
      </c>
      <c r="R32" s="25" t="s">
        <v>14</v>
      </c>
      <c r="S32" s="25" t="s">
        <v>14</v>
      </c>
      <c r="T32" s="25" t="s">
        <v>14</v>
      </c>
      <c r="U32" s="25" t="s">
        <v>14</v>
      </c>
      <c r="V32" s="25" t="s">
        <v>14</v>
      </c>
      <c r="W32" s="25" t="s">
        <v>14</v>
      </c>
      <c r="X32" s="25" t="s">
        <v>14</v>
      </c>
      <c r="Y32" s="25" t="s">
        <v>14</v>
      </c>
      <c r="Z32" s="25" t="s">
        <v>14</v>
      </c>
      <c r="AA32" s="25" t="s">
        <v>14</v>
      </c>
      <c r="AB32" s="25" t="s">
        <v>14</v>
      </c>
      <c r="AC32" s="25" t="s">
        <v>14</v>
      </c>
      <c r="AD32" s="25" t="s">
        <v>14</v>
      </c>
      <c r="AE32" s="25" t="s">
        <v>14</v>
      </c>
      <c r="AF32" s="25" t="s">
        <v>14</v>
      </c>
    </row>
    <row r="33" spans="1:32" ht="13.5" customHeight="1" thickTop="1">
      <c r="A33" s="52" t="s">
        <v>20</v>
      </c>
      <c r="B33" s="20" t="s">
        <v>15</v>
      </c>
      <c r="C33" s="32">
        <v>12</v>
      </c>
      <c r="D33" s="32">
        <v>14</v>
      </c>
      <c r="E33" s="32">
        <v>8</v>
      </c>
      <c r="F33" s="32">
        <v>16</v>
      </c>
      <c r="G33" s="32">
        <v>8</v>
      </c>
      <c r="H33" s="32">
        <v>17</v>
      </c>
      <c r="I33" s="32">
        <v>12</v>
      </c>
      <c r="J33" s="32">
        <v>16</v>
      </c>
      <c r="K33" s="32">
        <v>14</v>
      </c>
      <c r="L33" s="32">
        <v>12</v>
      </c>
      <c r="M33" s="32">
        <v>14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16</v>
      </c>
      <c r="AF33" s="32">
        <v>14</v>
      </c>
    </row>
    <row r="34" spans="1:32" ht="13.5" customHeight="1">
      <c r="A34" s="53"/>
      <c r="B34" s="13" t="s">
        <v>4</v>
      </c>
      <c r="C34" s="33">
        <f>C33*15%</f>
        <v>1.7999999999999998</v>
      </c>
      <c r="D34" s="33">
        <f>D33*15%</f>
        <v>2.1</v>
      </c>
      <c r="E34" s="33">
        <f>E33*10%</f>
        <v>0.8</v>
      </c>
      <c r="F34" s="33">
        <f>F33*10%</f>
        <v>1.6</v>
      </c>
      <c r="G34" s="33">
        <f aca="true" t="shared" si="29" ref="G34:Q34">G33*10%</f>
        <v>0.8</v>
      </c>
      <c r="H34" s="33">
        <f t="shared" si="29"/>
        <v>1.7000000000000002</v>
      </c>
      <c r="I34" s="33">
        <f t="shared" si="29"/>
        <v>1.2000000000000002</v>
      </c>
      <c r="J34" s="33">
        <f t="shared" si="29"/>
        <v>1.6</v>
      </c>
      <c r="K34" s="33">
        <f t="shared" si="29"/>
        <v>1.4000000000000001</v>
      </c>
      <c r="L34" s="33">
        <f t="shared" si="29"/>
        <v>1.2000000000000002</v>
      </c>
      <c r="M34" s="33">
        <f t="shared" si="29"/>
        <v>1.4000000000000001</v>
      </c>
      <c r="N34" s="33">
        <f t="shared" si="29"/>
        <v>0</v>
      </c>
      <c r="O34" s="33">
        <f t="shared" si="29"/>
        <v>0</v>
      </c>
      <c r="P34" s="33">
        <f t="shared" si="29"/>
        <v>0</v>
      </c>
      <c r="Q34" s="33">
        <f t="shared" si="29"/>
        <v>0</v>
      </c>
      <c r="R34" s="33">
        <f>R33*10%</f>
        <v>0</v>
      </c>
      <c r="S34" s="33">
        <f>S33*10%</f>
        <v>0</v>
      </c>
      <c r="T34" s="33">
        <f>T33*10%</f>
        <v>0</v>
      </c>
      <c r="U34" s="33">
        <f>U33*10%</f>
        <v>0</v>
      </c>
      <c r="V34" s="33">
        <f aca="true" t="shared" si="30" ref="V34:AD34">V33*10%</f>
        <v>0</v>
      </c>
      <c r="W34" s="33">
        <f t="shared" si="30"/>
        <v>0</v>
      </c>
      <c r="X34" s="33">
        <f t="shared" si="30"/>
        <v>0</v>
      </c>
      <c r="Y34" s="33">
        <f t="shared" si="30"/>
        <v>0</v>
      </c>
      <c r="Z34" s="33">
        <f t="shared" si="30"/>
        <v>0</v>
      </c>
      <c r="AA34" s="33">
        <f t="shared" si="30"/>
        <v>0</v>
      </c>
      <c r="AB34" s="33">
        <f t="shared" si="30"/>
        <v>0</v>
      </c>
      <c r="AC34" s="33">
        <f t="shared" si="30"/>
        <v>0</v>
      </c>
      <c r="AD34" s="33">
        <f t="shared" si="30"/>
        <v>0</v>
      </c>
      <c r="AE34" s="33">
        <f>AE33*10%</f>
        <v>1.6</v>
      </c>
      <c r="AF34" s="33">
        <f>AF33*10%</f>
        <v>1.4000000000000001</v>
      </c>
    </row>
    <row r="35" spans="1:32" ht="13.5" customHeight="1">
      <c r="A35" s="53"/>
      <c r="B35" s="12" t="s">
        <v>1</v>
      </c>
      <c r="C35" s="34">
        <f aca="true" t="shared" si="31" ref="C35:Q35">C34*1209.48</f>
        <v>2177.064</v>
      </c>
      <c r="D35" s="34">
        <f t="shared" si="31"/>
        <v>2539.9080000000004</v>
      </c>
      <c r="E35" s="34">
        <f t="shared" si="31"/>
        <v>967.5840000000001</v>
      </c>
      <c r="F35" s="34">
        <f t="shared" si="31"/>
        <v>1935.1680000000001</v>
      </c>
      <c r="G35" s="34">
        <f t="shared" si="31"/>
        <v>967.5840000000001</v>
      </c>
      <c r="H35" s="34">
        <f t="shared" si="31"/>
        <v>2056.1160000000004</v>
      </c>
      <c r="I35" s="34">
        <f t="shared" si="31"/>
        <v>1451.3760000000002</v>
      </c>
      <c r="J35" s="34">
        <f t="shared" si="31"/>
        <v>1935.1680000000001</v>
      </c>
      <c r="K35" s="34">
        <f t="shared" si="31"/>
        <v>1693.2720000000002</v>
      </c>
      <c r="L35" s="34">
        <f t="shared" si="31"/>
        <v>1451.3760000000002</v>
      </c>
      <c r="M35" s="34">
        <f t="shared" si="31"/>
        <v>1693.2720000000002</v>
      </c>
      <c r="N35" s="34">
        <f t="shared" si="31"/>
        <v>0</v>
      </c>
      <c r="O35" s="34">
        <f t="shared" si="31"/>
        <v>0</v>
      </c>
      <c r="P35" s="34">
        <f t="shared" si="31"/>
        <v>0</v>
      </c>
      <c r="Q35" s="34">
        <f t="shared" si="31"/>
        <v>0</v>
      </c>
      <c r="R35" s="34">
        <f>R34*1209.48</f>
        <v>0</v>
      </c>
      <c r="S35" s="34">
        <f>S34*1209.48</f>
        <v>0</v>
      </c>
      <c r="T35" s="34">
        <f>T34*1209.48</f>
        <v>0</v>
      </c>
      <c r="U35" s="34">
        <f>U34*1209.48</f>
        <v>0</v>
      </c>
      <c r="V35" s="34">
        <f aca="true" t="shared" si="32" ref="V35:AD35">V34*1209.48</f>
        <v>0</v>
      </c>
      <c r="W35" s="34">
        <f t="shared" si="32"/>
        <v>0</v>
      </c>
      <c r="X35" s="34">
        <f t="shared" si="32"/>
        <v>0</v>
      </c>
      <c r="Y35" s="34">
        <f t="shared" si="32"/>
        <v>0</v>
      </c>
      <c r="Z35" s="34">
        <f t="shared" si="32"/>
        <v>0</v>
      </c>
      <c r="AA35" s="34">
        <f t="shared" si="32"/>
        <v>0</v>
      </c>
      <c r="AB35" s="34">
        <f t="shared" si="32"/>
        <v>0</v>
      </c>
      <c r="AC35" s="34">
        <f t="shared" si="32"/>
        <v>0</v>
      </c>
      <c r="AD35" s="34">
        <f t="shared" si="32"/>
        <v>0</v>
      </c>
      <c r="AE35" s="34">
        <f>AE34*1209.48</f>
        <v>1935.1680000000001</v>
      </c>
      <c r="AF35" s="34">
        <f>AF34*1209.48</f>
        <v>1693.2720000000002</v>
      </c>
    </row>
    <row r="36" spans="1:32" ht="13.5" customHeight="1">
      <c r="A36" s="53"/>
      <c r="B36" s="12" t="s">
        <v>2</v>
      </c>
      <c r="C36" s="35">
        <f aca="true" t="shared" si="33" ref="C36:Q36">C35/C10</f>
        <v>4.456630501535312</v>
      </c>
      <c r="D36" s="35">
        <f t="shared" si="33"/>
        <v>5.834844934527912</v>
      </c>
      <c r="E36" s="35">
        <f t="shared" si="33"/>
        <v>3.2060437375745527</v>
      </c>
      <c r="F36" s="35">
        <f t="shared" si="33"/>
        <v>3.4027923333919463</v>
      </c>
      <c r="G36" s="35">
        <f t="shared" si="33"/>
        <v>1.7744067485787642</v>
      </c>
      <c r="H36" s="35">
        <f t="shared" si="33"/>
        <v>3.41717799567891</v>
      </c>
      <c r="I36" s="35">
        <f t="shared" si="33"/>
        <v>2.982075200328745</v>
      </c>
      <c r="J36" s="35">
        <f t="shared" si="33"/>
        <v>3.3944360638484476</v>
      </c>
      <c r="K36" s="35">
        <f t="shared" si="33"/>
        <v>3.692263410379416</v>
      </c>
      <c r="L36" s="35">
        <f t="shared" si="33"/>
        <v>2.928523002421308</v>
      </c>
      <c r="M36" s="35">
        <f t="shared" si="33"/>
        <v>3.2271240708976556</v>
      </c>
      <c r="N36" s="35">
        <f t="shared" si="33"/>
        <v>0</v>
      </c>
      <c r="O36" s="35">
        <f t="shared" si="33"/>
        <v>0</v>
      </c>
      <c r="P36" s="35">
        <f t="shared" si="33"/>
        <v>0</v>
      </c>
      <c r="Q36" s="35">
        <f t="shared" si="33"/>
        <v>0</v>
      </c>
      <c r="R36" s="35">
        <f>R35/R10</f>
        <v>0</v>
      </c>
      <c r="S36" s="35">
        <f>S35/S10</f>
        <v>0</v>
      </c>
      <c r="T36" s="35">
        <f>T35/T10</f>
        <v>0</v>
      </c>
      <c r="U36" s="35">
        <f>U35/U10</f>
        <v>0</v>
      </c>
      <c r="V36" s="35">
        <f aca="true" t="shared" si="34" ref="V36:AD36">V35/V10</f>
        <v>0</v>
      </c>
      <c r="W36" s="35">
        <f t="shared" si="34"/>
        <v>0</v>
      </c>
      <c r="X36" s="35">
        <f t="shared" si="34"/>
        <v>0</v>
      </c>
      <c r="Y36" s="35">
        <f t="shared" si="34"/>
        <v>0</v>
      </c>
      <c r="Z36" s="35">
        <f t="shared" si="34"/>
        <v>0</v>
      </c>
      <c r="AA36" s="35">
        <f t="shared" si="34"/>
        <v>0</v>
      </c>
      <c r="AB36" s="35">
        <f t="shared" si="34"/>
        <v>0</v>
      </c>
      <c r="AC36" s="35">
        <f t="shared" si="34"/>
        <v>0</v>
      </c>
      <c r="AD36" s="35">
        <f t="shared" si="34"/>
        <v>0</v>
      </c>
      <c r="AE36" s="35">
        <f>AE35/AE10</f>
        <v>3.4761415484102747</v>
      </c>
      <c r="AF36" s="35">
        <f>AF35/AF10</f>
        <v>3.783848044692738</v>
      </c>
    </row>
    <row r="37" spans="1:32" ht="13.5" customHeight="1" thickBot="1">
      <c r="A37" s="54"/>
      <c r="B37" s="18" t="s">
        <v>0</v>
      </c>
      <c r="C37" s="25" t="s">
        <v>14</v>
      </c>
      <c r="D37" s="25" t="s">
        <v>14</v>
      </c>
      <c r="E37" s="25" t="s">
        <v>14</v>
      </c>
      <c r="F37" s="25" t="s">
        <v>14</v>
      </c>
      <c r="G37" s="25" t="s">
        <v>14</v>
      </c>
      <c r="H37" s="25" t="s">
        <v>14</v>
      </c>
      <c r="I37" s="25" t="s">
        <v>14</v>
      </c>
      <c r="J37" s="25" t="s">
        <v>14</v>
      </c>
      <c r="K37" s="25" t="s">
        <v>14</v>
      </c>
      <c r="L37" s="25" t="s">
        <v>14</v>
      </c>
      <c r="M37" s="25" t="s">
        <v>14</v>
      </c>
      <c r="N37" s="25" t="s">
        <v>14</v>
      </c>
      <c r="O37" s="25" t="s">
        <v>14</v>
      </c>
      <c r="P37" s="25" t="s">
        <v>14</v>
      </c>
      <c r="Q37" s="25" t="s">
        <v>14</v>
      </c>
      <c r="R37" s="25" t="s">
        <v>14</v>
      </c>
      <c r="S37" s="25" t="s">
        <v>14</v>
      </c>
      <c r="T37" s="25" t="s">
        <v>14</v>
      </c>
      <c r="U37" s="25" t="s">
        <v>14</v>
      </c>
      <c r="V37" s="25" t="s">
        <v>14</v>
      </c>
      <c r="W37" s="25" t="s">
        <v>14</v>
      </c>
      <c r="X37" s="25" t="s">
        <v>14</v>
      </c>
      <c r="Y37" s="25" t="s">
        <v>14</v>
      </c>
      <c r="Z37" s="25" t="s">
        <v>14</v>
      </c>
      <c r="AA37" s="25" t="s">
        <v>14</v>
      </c>
      <c r="AB37" s="25" t="s">
        <v>14</v>
      </c>
      <c r="AC37" s="25" t="s">
        <v>14</v>
      </c>
      <c r="AD37" s="25" t="s">
        <v>14</v>
      </c>
      <c r="AE37" s="25" t="s">
        <v>14</v>
      </c>
      <c r="AF37" s="25" t="s">
        <v>14</v>
      </c>
    </row>
    <row r="38" spans="1:32" s="1" customFormat="1" ht="13.5" customHeight="1" thickTop="1">
      <c r="A38" s="58" t="s">
        <v>12</v>
      </c>
      <c r="B38" s="58"/>
      <c r="C38" s="36">
        <f>C13+C17+C22+C26+C30+C35</f>
        <v>33591.499091000005</v>
      </c>
      <c r="D38" s="36">
        <f aca="true" t="shared" si="35" ref="D38:Q38">D13+D17+D22+D26+D30+D35</f>
        <v>30389.277505799993</v>
      </c>
      <c r="E38" s="36">
        <f t="shared" si="35"/>
        <v>18289.0470228</v>
      </c>
      <c r="F38" s="36">
        <f t="shared" si="35"/>
        <v>38090.049904199994</v>
      </c>
      <c r="G38" s="36">
        <f t="shared" si="35"/>
        <v>37685.95727300001</v>
      </c>
      <c r="H38" s="36">
        <f t="shared" si="35"/>
        <v>43232.59229</v>
      </c>
      <c r="I38" s="36">
        <f t="shared" si="35"/>
        <v>32721.07822</v>
      </c>
      <c r="J38" s="36">
        <f t="shared" si="35"/>
        <v>37220.886151</v>
      </c>
      <c r="K38" s="36">
        <f t="shared" si="35"/>
        <v>29463.936875600004</v>
      </c>
      <c r="L38" s="36">
        <f t="shared" si="35"/>
        <v>33275.644677599994</v>
      </c>
      <c r="M38" s="36">
        <f t="shared" si="35"/>
        <v>35074.79745420001</v>
      </c>
      <c r="N38" s="36">
        <f t="shared" si="35"/>
        <v>36593.22097440001</v>
      </c>
      <c r="O38" s="36">
        <f t="shared" si="35"/>
        <v>37937.9080168</v>
      </c>
      <c r="P38" s="36">
        <f t="shared" si="35"/>
        <v>41891.557023</v>
      </c>
      <c r="Q38" s="36">
        <f t="shared" si="35"/>
        <v>40784.82127200001</v>
      </c>
      <c r="R38" s="36">
        <f>R13+R17+R22+R26+R30+R35</f>
        <v>52146.04739760001</v>
      </c>
      <c r="S38" s="36">
        <f>S13+S17+S22+S26+S30+S35</f>
        <v>45358.74109619999</v>
      </c>
      <c r="T38" s="36">
        <f>T13+T17+T22+T26+T30+T35</f>
        <v>36514.8736286</v>
      </c>
      <c r="U38" s="36">
        <f>U13+U17+U22+U26+U30+U35</f>
        <v>48588.01086000001</v>
      </c>
      <c r="V38" s="36">
        <f aca="true" t="shared" si="36" ref="V38:AD38">V13+V17+V22+V26+V30+V35</f>
        <v>42090.87007599999</v>
      </c>
      <c r="W38" s="36">
        <f t="shared" si="36"/>
        <v>21560.407877999998</v>
      </c>
      <c r="X38" s="36">
        <f t="shared" si="36"/>
        <v>36732.3647196</v>
      </c>
      <c r="Y38" s="36">
        <f t="shared" si="36"/>
        <v>34762.8601928</v>
      </c>
      <c r="Z38" s="36">
        <f t="shared" si="36"/>
        <v>20401.9967116</v>
      </c>
      <c r="AA38" s="36">
        <f t="shared" si="36"/>
        <v>34980.4866096</v>
      </c>
      <c r="AB38" s="36">
        <f t="shared" si="36"/>
        <v>36392.7134684</v>
      </c>
      <c r="AC38" s="36">
        <f t="shared" si="36"/>
        <v>34417.5767574</v>
      </c>
      <c r="AD38" s="36">
        <f t="shared" si="36"/>
        <v>33599.37513780001</v>
      </c>
      <c r="AE38" s="36">
        <f>AE13+AE17+AE22+AE26+AE30+AE35</f>
        <v>36410.5793002</v>
      </c>
      <c r="AF38" s="36">
        <f>AF13+AF17+AF22+AF26+AF30+AF35</f>
        <v>29969.503284999995</v>
      </c>
    </row>
    <row r="39" spans="3:32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3:32" s="1" customFormat="1" ht="13.5" customHeight="1">
      <c r="C40" s="38">
        <f>C38/C10/12</f>
        <v>5.7303819670760845</v>
      </c>
      <c r="D40" s="38">
        <f aca="true" t="shared" si="37" ref="D40:Q40">D38/D10/12</f>
        <v>5.817688472662531</v>
      </c>
      <c r="E40" s="38">
        <f t="shared" si="37"/>
        <v>5.049990894300861</v>
      </c>
      <c r="F40" s="38">
        <f t="shared" si="37"/>
        <v>5.581450369878669</v>
      </c>
      <c r="G40" s="38">
        <f t="shared" si="37"/>
        <v>5.759208581361943</v>
      </c>
      <c r="H40" s="38">
        <f t="shared" si="37"/>
        <v>5.987561948091518</v>
      </c>
      <c r="I40" s="38">
        <f t="shared" si="37"/>
        <v>5.602540617081022</v>
      </c>
      <c r="J40" s="38">
        <f t="shared" si="37"/>
        <v>5.440695514091094</v>
      </c>
      <c r="K40" s="38">
        <f t="shared" si="37"/>
        <v>5.353964398095655</v>
      </c>
      <c r="L40" s="38">
        <f t="shared" si="37"/>
        <v>5.595178349071831</v>
      </c>
      <c r="M40" s="38">
        <f t="shared" si="37"/>
        <v>5.570611373832667</v>
      </c>
      <c r="N40" s="38">
        <f t="shared" si="37"/>
        <v>5.3042878434510365</v>
      </c>
      <c r="O40" s="38">
        <f t="shared" si="37"/>
        <v>5.35120571214173</v>
      </c>
      <c r="P40" s="38">
        <f t="shared" si="37"/>
        <v>5.206507211409396</v>
      </c>
      <c r="Q40" s="38">
        <f t="shared" si="37"/>
        <v>5.55348873529412</v>
      </c>
      <c r="R40" s="38">
        <f>R38/R10/12</f>
        <v>5.789373767386092</v>
      </c>
      <c r="S40" s="38">
        <f>S38/S10/12</f>
        <v>5.230240890203403</v>
      </c>
      <c r="T40" s="38">
        <f>T38/T10/12</f>
        <v>5.452259694887416</v>
      </c>
      <c r="U40" s="38">
        <f>U38/U10/12</f>
        <v>5.241425119741101</v>
      </c>
      <c r="V40" s="38">
        <f aca="true" t="shared" si="38" ref="V40:AD40">V38/V10/12</f>
        <v>5.70708185215316</v>
      </c>
      <c r="W40" s="38">
        <f t="shared" si="38"/>
        <v>5.318829652161042</v>
      </c>
      <c r="X40" s="38">
        <f t="shared" si="38"/>
        <v>5.46027540724224</v>
      </c>
      <c r="Y40" s="38">
        <f t="shared" si="38"/>
        <v>5.297924316142405</v>
      </c>
      <c r="Z40" s="38">
        <f t="shared" si="38"/>
        <v>5.303076708151383</v>
      </c>
      <c r="AA40" s="38">
        <f t="shared" si="38"/>
        <v>5.670181970044737</v>
      </c>
      <c r="AB40" s="38">
        <f t="shared" si="38"/>
        <v>5.690985405079126</v>
      </c>
      <c r="AC40" s="38">
        <f t="shared" si="38"/>
        <v>5.4745779661194875</v>
      </c>
      <c r="AD40" s="38">
        <f t="shared" si="38"/>
        <v>5.454798223553479</v>
      </c>
      <c r="AE40" s="38">
        <f>AE38/AE10/12</f>
        <v>5.450359155170349</v>
      </c>
      <c r="AF40" s="38">
        <f>AF38/AF10/12</f>
        <v>5.580913088454376</v>
      </c>
    </row>
    <row r="42" spans="10:19" ht="15.75">
      <c r="J42" s="2"/>
      <c r="K42" s="45"/>
      <c r="L42" s="45"/>
      <c r="M42" s="45"/>
      <c r="N42" s="45"/>
      <c r="O42" s="45"/>
      <c r="P42" s="45"/>
      <c r="Q42" s="45"/>
      <c r="R42" s="45"/>
      <c r="S42" s="45"/>
    </row>
    <row r="43" spans="10:19" ht="15.75">
      <c r="J43" s="2"/>
      <c r="K43" s="45"/>
      <c r="L43" s="45"/>
      <c r="M43" s="45"/>
      <c r="N43" s="45"/>
      <c r="O43" s="45"/>
      <c r="P43" s="45"/>
      <c r="Q43" s="45"/>
      <c r="R43" s="45"/>
      <c r="S43" s="45"/>
    </row>
    <row r="44" spans="10:19" ht="12.75"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0:19" ht="15.75">
      <c r="J45" s="65"/>
      <c r="K45" s="61"/>
      <c r="L45" s="61"/>
      <c r="M45" s="61"/>
      <c r="N45" s="61"/>
      <c r="O45" s="61"/>
      <c r="P45" s="61"/>
      <c r="Q45" s="61"/>
      <c r="R45" s="61"/>
      <c r="S45" s="61"/>
    </row>
    <row r="46" spans="10:19" ht="15.75">
      <c r="J46" s="60"/>
      <c r="K46" s="61"/>
      <c r="L46" s="61"/>
      <c r="M46" s="61"/>
      <c r="N46" s="61"/>
      <c r="O46" s="61"/>
      <c r="P46" s="61"/>
      <c r="Q46" s="61"/>
      <c r="R46" s="61"/>
      <c r="S46" s="61"/>
    </row>
  </sheetData>
  <sheetProtection/>
  <mergeCells count="15">
    <mergeCell ref="L2:N2"/>
    <mergeCell ref="J46:S46"/>
    <mergeCell ref="A5:B5"/>
    <mergeCell ref="A7:A8"/>
    <mergeCell ref="B7:B8"/>
    <mergeCell ref="A6:E6"/>
    <mergeCell ref="A12:A15"/>
    <mergeCell ref="J45:S45"/>
    <mergeCell ref="A16:A19"/>
    <mergeCell ref="A20:A24"/>
    <mergeCell ref="A25:A28"/>
    <mergeCell ref="A33:A37"/>
    <mergeCell ref="A38:B38"/>
    <mergeCell ref="A29:A32"/>
    <mergeCell ref="L3:N3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2015-10-13T13:34:59Z</cp:lastPrinted>
  <dcterms:created xsi:type="dcterms:W3CDTF">2007-12-13T08:11:03Z</dcterms:created>
  <dcterms:modified xsi:type="dcterms:W3CDTF">2017-06-03T03:27:03Z</dcterms:modified>
  <cp:category/>
  <cp:version/>
  <cp:contentType/>
  <cp:contentStatus/>
</cp:coreProperties>
</file>